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trlProps/ctrlProp7.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8.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mc:AlternateContent xmlns:mc="http://schemas.openxmlformats.org/markup-compatibility/2006">
    <mc:Choice Requires="x15">
      <x15ac:absPath xmlns:x15ac="http://schemas.microsoft.com/office/spreadsheetml/2010/11/ac" url="D:\SP Group\UniHealth\UniHealth Website\Uploads on Website\Shareholding Pattern\Excel Files\"/>
    </mc:Choice>
  </mc:AlternateContent>
  <xr:revisionPtr revIDLastSave="0" documentId="8_{2722F60D-72CC-4E0B-B3A7-7826C5CD7BB0}" xr6:coauthVersionLast="47" xr6:coauthVersionMax="47" xr10:uidLastSave="{00000000-0000-0000-0000-000000000000}"/>
  <bookViews>
    <workbookView xWindow="-110" yWindow="-110" windowWidth="19420" windowHeight="10300" tabRatio="907"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34" l="1"/>
  <c r="O17" i="34"/>
  <c r="Q17" i="34" s="1"/>
  <c r="M17" i="34"/>
  <c r="U16" i="34"/>
  <c r="O16" i="34"/>
  <c r="Q16" i="34" s="1"/>
  <c r="M16" i="34"/>
  <c r="U15" i="34"/>
  <c r="O15" i="34"/>
  <c r="Q15" i="34" s="1"/>
  <c r="M15" i="34"/>
  <c r="AC15" i="71"/>
  <c r="S15" i="71"/>
  <c r="M15" i="71"/>
  <c r="O15" i="71" s="1"/>
  <c r="K15" i="71"/>
  <c r="AC15" i="28"/>
  <c r="S15" i="28"/>
  <c r="M15" i="28"/>
  <c r="O15" i="28" s="1"/>
  <c r="K15" i="28"/>
  <c r="X20" i="2"/>
  <c r="S20" i="2"/>
  <c r="M20" i="2"/>
  <c r="O20" i="2" s="1"/>
  <c r="K20" i="2"/>
  <c r="V20" i="2" s="1"/>
  <c r="X19" i="2"/>
  <c r="S19" i="2"/>
  <c r="M19" i="2"/>
  <c r="O19" i="2" s="1"/>
  <c r="K19" i="2"/>
  <c r="V19" i="2" s="1"/>
  <c r="X18" i="2"/>
  <c r="S18" i="2"/>
  <c r="M18" i="2"/>
  <c r="O18" i="2" s="1"/>
  <c r="K18" i="2"/>
  <c r="V18" i="2" s="1"/>
  <c r="X17" i="2"/>
  <c r="S17" i="2"/>
  <c r="M17" i="2"/>
  <c r="O17" i="2" s="1"/>
  <c r="K17" i="2"/>
  <c r="V17" i="2" s="1"/>
  <c r="X16" i="2"/>
  <c r="S16" i="2"/>
  <c r="M16" i="2"/>
  <c r="O16" i="2" s="1"/>
  <c r="K16" i="2"/>
  <c r="V16" i="2" s="1"/>
  <c r="X15" i="2"/>
  <c r="V15" i="2"/>
  <c r="S15" i="2"/>
  <c r="M15" i="2"/>
  <c r="O15" i="2" s="1"/>
  <c r="K15" i="2"/>
  <c r="AC41" i="1"/>
  <c r="AA41" i="1"/>
  <c r="X17" i="34" l="1"/>
  <c r="X16" i="34"/>
  <c r="X15" i="34"/>
  <c r="V15" i="71"/>
  <c r="V15" i="28"/>
  <c r="T44" i="1"/>
  <c r="T45" i="1"/>
  <c r="T46" i="1"/>
  <c r="T47" i="1"/>
  <c r="P44" i="1"/>
  <c r="P45" i="1"/>
  <c r="P46" i="1"/>
  <c r="P47" i="1"/>
  <c r="AA17" i="71" l="1"/>
  <c r="Z17" i="71"/>
  <c r="Y17" i="71"/>
  <c r="AA16" i="70"/>
  <c r="Z16" i="70"/>
  <c r="Y16" i="70"/>
  <c r="AA16" i="69"/>
  <c r="Z16" i="69"/>
  <c r="Y16" i="69"/>
  <c r="AA16" i="68"/>
  <c r="Z16" i="68"/>
  <c r="Y16" i="68"/>
  <c r="AA17" i="28"/>
  <c r="Z17" i="28"/>
  <c r="Y17"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7" i="71"/>
  <c r="W17" i="71"/>
  <c r="U17" i="71"/>
  <c r="S17" i="71"/>
  <c r="R17" i="71"/>
  <c r="Q17" i="71"/>
  <c r="N17" i="71"/>
  <c r="K17" i="71"/>
  <c r="J17" i="71"/>
  <c r="I17" i="71"/>
  <c r="H17"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7"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7" i="71" l="1"/>
  <c r="R13" i="59"/>
  <c r="T13" i="53"/>
  <c r="AC13" i="53" s="1"/>
  <c r="W50" i="1"/>
  <c r="T54" i="1"/>
  <c r="P54" i="1"/>
  <c r="L54" i="1"/>
  <c r="W54" i="1" s="1"/>
  <c r="T53" i="1"/>
  <c r="P53" i="1"/>
  <c r="L53" i="1"/>
  <c r="W53" i="1" s="1"/>
  <c r="AD13" i="59" l="1"/>
  <c r="O16" i="53"/>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9" i="34" l="1"/>
  <c r="K16" i="24"/>
  <c r="I16" i="24"/>
  <c r="I3" i="24"/>
  <c r="J16" i="24" l="1"/>
  <c r="L16" i="24"/>
  <c r="L3" i="24"/>
  <c r="K3" i="24"/>
  <c r="J3" i="24"/>
  <c r="G16" i="38" l="1"/>
  <c r="H16" i="36"/>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70" i="1"/>
  <c r="Z71" i="1" s="1"/>
  <c r="O70" i="1" l="1"/>
  <c r="O71" i="1" s="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9" i="34" l="1"/>
  <c r="L19" i="34"/>
  <c r="K19" i="34"/>
  <c r="J3" i="34"/>
  <c r="V16" i="25"/>
  <c r="AC13" i="11"/>
  <c r="N13" i="5"/>
  <c r="V13" i="5"/>
  <c r="T13" i="3"/>
  <c r="L13" i="2"/>
  <c r="L13" i="4"/>
  <c r="T13" i="4"/>
  <c r="AC13" i="6"/>
  <c r="AC13" i="16"/>
  <c r="AC13" i="14"/>
  <c r="AC13" i="18"/>
  <c r="M19"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7" i="28"/>
  <c r="U17" i="28"/>
  <c r="R17" i="28"/>
  <c r="Q17" i="28"/>
  <c r="O17" i="28"/>
  <c r="N17" i="28"/>
  <c r="M17" i="28"/>
  <c r="J17" i="28"/>
  <c r="I17" i="28"/>
  <c r="H17"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22" i="2"/>
  <c r="Z14" i="1" s="1"/>
  <c r="W22" i="2"/>
  <c r="U22" i="2"/>
  <c r="R22" i="2"/>
  <c r="S14" i="1" s="1"/>
  <c r="Q22" i="2"/>
  <c r="R14" i="1" s="1"/>
  <c r="J22" i="2"/>
  <c r="K14" i="1" s="1"/>
  <c r="I22" i="2"/>
  <c r="J14" i="1" s="1"/>
  <c r="S22" i="2"/>
  <c r="T14" i="1" s="1"/>
  <c r="K22" i="2"/>
  <c r="L14" i="1" l="1"/>
  <c r="X14" i="1"/>
  <c r="X22" i="2"/>
  <c r="V14" i="1"/>
  <c r="V22" i="2"/>
  <c r="J16" i="44"/>
  <c r="K77" i="1"/>
  <c r="J15" i="44" s="1"/>
  <c r="L75" i="1"/>
  <c r="W75" i="1" s="1"/>
  <c r="V16" i="44" s="1"/>
  <c r="J17" i="44"/>
  <c r="L76" i="1"/>
  <c r="S17" i="28"/>
  <c r="K17" i="28"/>
  <c r="V17" i="28" s="1"/>
  <c r="Y14" i="1" l="1"/>
  <c r="W14" i="1"/>
  <c r="K17" i="44"/>
  <c r="W76" i="1"/>
  <c r="V17" i="44" s="1"/>
  <c r="K16" i="44"/>
  <c r="L77" i="1"/>
  <c r="O22"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22" i="2"/>
  <c r="O14" i="1" s="1"/>
  <c r="M22" i="2"/>
  <c r="N14" i="1" s="1"/>
  <c r="H22"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V16" i="5"/>
  <c r="N16" i="5"/>
  <c r="M17" i="1"/>
  <c r="U17"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R16" i="5"/>
  <c r="P16" i="4"/>
  <c r="Q16" i="1" s="1"/>
  <c r="AG13" i="15" l="1"/>
  <c r="H24" i="1" s="1"/>
  <c r="Q17" i="1"/>
  <c r="AD13" i="5"/>
  <c r="AG13" i="5"/>
  <c r="H17"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5" i="28" l="1"/>
  <c r="P15" i="71"/>
  <c r="R16" i="34"/>
  <c r="R15" i="34"/>
  <c r="R17" i="34"/>
  <c r="P19" i="2"/>
  <c r="P20" i="2"/>
  <c r="P17" i="2"/>
  <c r="P18" i="2"/>
  <c r="P15" i="2"/>
  <c r="P16" i="2"/>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7" i="71"/>
  <c r="P16" i="53"/>
  <c r="P16" i="31"/>
  <c r="P16" i="22"/>
  <c r="P16" i="21"/>
  <c r="P16" i="20"/>
  <c r="P16" i="18"/>
  <c r="P16" i="17"/>
  <c r="P16" i="19"/>
  <c r="P16" i="25"/>
  <c r="P17" i="28"/>
  <c r="P16" i="33"/>
  <c r="P16" i="26"/>
  <c r="P16" i="23"/>
  <c r="Q18" i="1"/>
  <c r="P22"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N16" i="34" l="1"/>
  <c r="V15" i="34"/>
  <c r="N15" i="34"/>
  <c r="L15" i="71"/>
  <c r="N17" i="34"/>
  <c r="T15" i="71"/>
  <c r="V17" i="34"/>
  <c r="V16" i="34"/>
  <c r="L15" i="28"/>
  <c r="T15" i="28"/>
  <c r="T20" i="2"/>
  <c r="L20" i="2"/>
  <c r="T19" i="2"/>
  <c r="L19" i="2"/>
  <c r="L18" i="2"/>
  <c r="T18" i="2"/>
  <c r="L17" i="2"/>
  <c r="T17" i="2"/>
  <c r="T16" i="2"/>
  <c r="L16" i="2"/>
  <c r="L15" i="2"/>
  <c r="T15" i="2"/>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7" i="71"/>
  <c r="T16" i="60"/>
  <c r="L16" i="62"/>
  <c r="T16" i="70"/>
  <c r="T16" i="56"/>
  <c r="L16" i="60"/>
  <c r="L16" i="58"/>
  <c r="L16" i="54"/>
  <c r="T16" i="68"/>
  <c r="T16" i="69"/>
  <c r="T17" i="71"/>
  <c r="L16" i="68"/>
  <c r="T16" i="64"/>
  <c r="T16" i="67"/>
  <c r="T16" i="66"/>
  <c r="L16" i="63"/>
  <c r="L16" i="57"/>
  <c r="T16" i="65"/>
  <c r="L16" i="64"/>
  <c r="T16" i="63"/>
  <c r="T16" i="53"/>
  <c r="L16" i="53"/>
  <c r="L16" i="20"/>
  <c r="T16" i="17"/>
  <c r="L16" i="22"/>
  <c r="L16" i="25"/>
  <c r="L16" i="17"/>
  <c r="L17" i="28"/>
  <c r="T16" i="25"/>
  <c r="L16" i="26"/>
  <c r="T16" i="21"/>
  <c r="T16" i="19"/>
  <c r="L16" i="18"/>
  <c r="T16" i="33"/>
  <c r="T17" i="28"/>
  <c r="T16" i="18"/>
  <c r="L16" i="21"/>
  <c r="T16" i="20"/>
  <c r="L16" i="19"/>
  <c r="T16" i="26"/>
  <c r="L16" i="33"/>
  <c r="L16" i="31"/>
  <c r="T16" i="31"/>
  <c r="L16" i="23"/>
  <c r="T16" i="23"/>
  <c r="T16" i="22"/>
  <c r="L22" i="2"/>
  <c r="U14" i="1"/>
  <c r="M18" i="1"/>
  <c r="T22"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9" i="2" l="1"/>
  <c r="AC20" i="2"/>
  <c r="AC18" i="2"/>
  <c r="AC17" i="2"/>
  <c r="AC16" i="2"/>
  <c r="AC15" i="2"/>
  <c r="AD13" i="6"/>
  <c r="H20" i="1" s="1"/>
  <c r="AD13" i="14"/>
  <c r="H23" i="1" s="1"/>
  <c r="V3" i="24"/>
  <c r="V16" i="24"/>
  <c r="V19"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9" i="34"/>
  <c r="AB19" i="34"/>
  <c r="AA19" i="34"/>
  <c r="N19" i="34"/>
  <c r="P19" i="34"/>
  <c r="O19" i="34"/>
  <c r="N3" i="34"/>
  <c r="O3" i="34"/>
  <c r="Q3" i="34"/>
  <c r="Q19" i="34"/>
  <c r="P3" i="34"/>
  <c r="U3" i="34"/>
  <c r="W19" i="34"/>
  <c r="X19" i="34" s="1"/>
  <c r="T19" i="34"/>
  <c r="Y19" i="34"/>
  <c r="S3" i="34"/>
  <c r="X3" i="34"/>
  <c r="Y3" i="34"/>
  <c r="W3" i="34"/>
  <c r="U19" i="34"/>
  <c r="T3" i="34"/>
  <c r="S19" i="34"/>
  <c r="R3" i="34"/>
  <c r="R19" i="34"/>
  <c r="T14" i="44"/>
  <c r="U79" i="1"/>
  <c r="T18" i="44" s="1"/>
  <c r="AD13" i="2" l="1"/>
  <c r="H14" i="1" s="1"/>
  <c r="AD1" i="3"/>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<sst xmlns="http://schemas.openxmlformats.org/spreadsheetml/2006/main" count="4554" uniqueCount="884">
  <si>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</si>
  <si>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</si>
  <si>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</si>
  <si>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</si>
  <si>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</si>
  <si>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</si>
  <si>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</si>
  <si>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</si>
  <si>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</si>
  <si>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</si>
  <si>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</si>
  <si>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</si>
  <si>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</si>
  <si>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</si>
  <si>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</si>
  <si>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</si>
  <si>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</si>
  <si>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</si>
  <si>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</si>
  <si>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</si>
  <si>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</si>
  <si>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</si>
  <si>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</si>
  <si>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</si>
  <si>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</si>
  <si>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</si>
  <si>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</si>
  <si>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</si>
  <si>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</si>
  <si>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</si>
  <si>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</si>
  <si>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</si>
  <si>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</si>
  <si>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</si>
  <si>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</si>
  <si>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</si>
  <si>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</si>
  <si>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</si>
  <si>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</si>
  <si>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</si>
  <si>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</si>
  <si>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</si>
  <si>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</si>
  <si>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</si>
  <si>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</si>
  <si>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</si>
  <si>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</si>
  <si>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</si>
  <si>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</si>
  <si>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</si>
  <si>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</si>
  <si>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</si>
  <si>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</si>
  <si>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</si>
  <si>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</si>
  <si>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</si>
  <si>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</si>
  <si>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</si>
  <si>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</si>
  <si>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</si>
  <si>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</si>
  <si>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</si>
  <si>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</si>
  <si>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</si>
  <si>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</si>
  <si>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</si>
  <si>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</si>
  <si>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</si>
  <si>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</si>
  <si>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</si>
  <si>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</si>
  <si>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</si>
  <si>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</si>
  <si>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</si>
  <si>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</si>
  <si>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</si>
  <si>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</si>
  <si>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</si>
  <si>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</si>
  <si>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</si>
  <si>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</si>
  <si>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</si>
  <si>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</si>
  <si>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</si>
  <si>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</si>
  <si>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</si>
  <si>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</si>
  <si>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</si>
  <si>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</si>
  <si>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</si>
  <si>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</si>
  <si>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</si>
  <si>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</si>
  <si>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</si>
  <si>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</si>
  <si>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</si>
  <si>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</si>
  <si>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</si>
  <si>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</si>
  <si>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</si>
  <si>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</si>
  <si>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</si>
  <si>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</si>
  <si>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</si>
  <si>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</si>
  <si>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</si>
  <si>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</si>
  <si>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</si>
  <si>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</si>
  <si>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</si>
  <si>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</si>
  <si>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</si>
  <si>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</si>
  <si>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</si>
  <si>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</si>
  <si>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</si>
  <si>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</si>
  <si>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</si>
  <si>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</si>
  <si>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</si>
  <si>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</si>
  <si>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</si>
  <si>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</si>
  <si>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</si>
  <si>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</si>
  <si>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</si>
  <si>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</si>
  <si>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</si>
  <si>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</si>
  <si>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</si>
  <si>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</si>
  <si>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</si>
  <si>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</si>
  <si>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</si>
  <si>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</si>
  <si>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</si>
  <si>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</si>
  <si>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</si>
  <si>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</si>
  <si>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</si>
  <si>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</si>
  <si>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</si>
  <si>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</si>
  <si>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</si>
  <si>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</si>
  <si>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</si>
  <si>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</si>
  <si>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</si>
  <si>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</si>
  <si>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</si>
  <si>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</si>
  <si>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</si>
  <si>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</si>
  <si>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</si>
  <si>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</si>
  <si>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</si>
  <si>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</si>
  <si>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</si>
  <si>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</si>
  <si>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</si>
  <si>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</si>
  <si>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</si>
  <si>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</si>
  <si>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</si>
  <si>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</si>
  <si>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</si>
  <si>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</si>
  <si>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</si>
  <si>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</si>
  <si>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</si>
  <si>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</si>
  <si>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</si>
  <si>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</si>
  <si>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</si>
  <si>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</si>
  <si>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</si>
  <si>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</si>
  <si>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</si>
  <si>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</si>
  <si>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</si>
  <si>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</si>
  <si>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</si>
  <si>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</si>
  <si>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</si>
  <si>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</si>
  <si>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</si>
  <si>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</si>
  <si>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</si>
  <si>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</si>
  <si>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</si>
  <si>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</si>
  <si>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</si>
  <si>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</si>
  <si>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</si>
  <si>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</si>
  <si>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</si>
  <si>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</si>
  <si>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</si>
  <si>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</si>
  <si>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</si>
  <si>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</si>
  <si>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</si>
  <si>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</si>
  <si>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</si>
  <si>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</si>
  <si>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</si>
  <si>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</si>
  <si>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</si>
  <si>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</si>
  <si>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</si>
  <si>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</si>
  <si>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</si>
  <si>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</si>
  <si>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</si>
  <si>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</si>
  <si>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</si>
  <si>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</si>
  <si>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</si>
  <si>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</si>
  <si>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</si>
  <si>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</si>
  <si>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</si>
  <si>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</si>
  <si>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</si>
  <si>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</si>
  <si>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</si>
  <si>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</si>
  <si>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</si>
  <si>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</si>
  <si>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</si>
  <si>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</si>
  <si>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</si>
  <si>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</si>
  <si>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</si>
  <si>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</si>
  <si>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</si>
  <si>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</si>
  <si>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</si>
  <si>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</si>
  <si>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</si>
  <si>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</si>
  <si>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</si>
  <si>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</si>
  <si>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</si>
  <si>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</si>
  <si>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</si>
  <si>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</si>
  <si>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</si>
  <si>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</si>
  <si>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</si>
  <si>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</si>
  <si>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</si>
  <si>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</si>
  <si>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</si>
  <si>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</si>
  <si>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</si>
  <si>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</si>
  <si>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</si>
  <si>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</si>
  <si>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</si>
  <si>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</si>
  <si>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</si>
  <si>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</si>
  <si>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</si>
  <si>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</si>
  <si>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</si>
  <si>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</si>
  <si>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</si>
  <si>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</si>
  <si>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</si>
  <si>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</si>
  <si>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</si>
  <si>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</si>
  <si>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</si>
  <si>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</si>
  <si>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</si>
  <si>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</si>
  <si>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</si>
  <si>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</si>
  <si>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</si>
  <si>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</si>
  <si>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</si>
  <si>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</si>
  <si>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</si>
  <si>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</si>
  <si>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</si>
  <si>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</si>
  <si>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</si>
  <si>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</si>
  <si>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</si>
  <si>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</si>
  <si>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</si>
  <si>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</si>
  <si>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</si>
  <si>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</si>
  <si>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</si>
  <si>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</si>
  <si>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</si>
  <si>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</si>
  <si>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</si>
  <si>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</si>
  <si>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</si>
  <si>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</si>
  <si>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</si>
  <si>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</si>
  <si>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</si>
  <si>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</si>
  <si>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</si>
  <si>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</si>
  <si>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</si>
  <si>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</si>
  <si>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</si>
  <si>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</si>
  <si>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</si>
  <si>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</si>
  <si>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</si>
  <si>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</si>
  <si>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</si>
  <si>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</si>
  <si>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</si>
  <si>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</si>
  <si>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</si>
  <si>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</si>
  <si>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</si>
  <si>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</si>
  <si>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</si>
  <si>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</si>
  <si>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</si>
  <si>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</si>
  <si>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</si>
  <si>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</si>
  <si>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</si>
  <si>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</si>
  <si>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</si>
  <si>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</si>
  <si>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</si>
  <si>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</si>
  <si>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</si>
  <si>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</si>
  <si>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</si>
  <si>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</si>
  <si>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</si>
  <si>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</si>
  <si>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</si>
  <si>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</si>
  <si>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</si>
  <si>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</si>
  <si>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</si>
  <si>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</si>
  <si>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</si>
  <si>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</si>
  <si>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</si>
  <si>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</si>
  <si>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</si>
  <si>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</si>
  <si>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</si>
  <si>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</si>
  <si>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</si>
  <si>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</si>
  <si>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</si>
  <si>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</si>
  <si>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</si>
  <si>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</si>
  <si>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</si>
  <si>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</si>
  <si>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</si>
  <si>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</si>
  <si>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</si>
  <si>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</si>
  <si>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</si>
  <si>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</si>
  <si>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</si>
  <si>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</si>
  <si>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</si>
  <si>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</si>
  <si>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</si>
  <si>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</si>
  <si>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</si>
  <si>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</si>
  <si>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</si>
  <si>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</si>
  <si>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</si>
  <si>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</si>
  <si>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</si>
  <si>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</si>
  <si>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</si>
  <si>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</si>
  <si>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</si>
  <si>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</si>
  <si>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</si>
  <si>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</si>
  <si>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</si>
  <si>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</si>
  <si>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</si>
  <si>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</si>
  <si>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</si>
  <si>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</si>
  <si>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</si>
  <si>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</si>
  <si>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</si>
  <si>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</si>
  <si>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</si>
  <si>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</si>
  <si>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</si>
  <si>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</si>
  <si>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</si>
  <si>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</si>
  <si>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</si>
  <si>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</si>
  <si>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</si>
  <si>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</si>
  <si>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</si>
  <si>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</si>
  <si>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</si>
  <si>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</si>
  <si>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</si>
  <si>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</si>
  <si>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</si>
  <si>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</si>
  <si>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</si>
  <si>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</si>
  <si>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</si>
  <si>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</si>
  <si>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</si>
  <si>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</si>
  <si>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</si>
  <si>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</si>
  <si>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</si>
  <si>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</si>
  <si>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</si>
  <si>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</si>
  <si>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</si>
  <si>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</si>
  <si>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</si>
  <si>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</si>
  <si>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</si>
  <si>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</si>
  <si>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</si>
  <si>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</si>
  <si>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</si>
  <si>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</si>
  <si>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</si>
  <si>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</si>
  <si>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</si>
  <si>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</si>
  <si>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</si>
  <si>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</si>
  <si>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</si>
  <si>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</si>
  <si>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</si>
  <si>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</si>
  <si>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</si>
  <si>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</si>
  <si>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</si>
  <si>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</si>
  <si>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</si>
  <si>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</si>
  <si>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</si>
  <si>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</si>
  <si>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</si>
  <si>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</si>
  <si>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</si>
  <si>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</si>
  <si>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</si>
  <si>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</si>
  <si>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</si>
  <si>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</si>
  <si>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</si>
  <si>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</si>
  <si>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</si>
  <si>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</si>
  <si>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</si>
  <si>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</si>
  <si>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</si>
  <si>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</si>
  <si>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</si>
  <si>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</si>
  <si>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</si>
  <si>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</si>
  <si>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</si>
  <si>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</si>
  <si>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</si>
  <si>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</si>
  <si>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</si>
  <si>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</si>
  <si>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</si>
  <si>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</si>
  <si>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</si>
  <si>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</si>
  <si>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</si>
  <si>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</si>
  <si>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</si>
  <si>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</si>
  <si>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</si>
  <si>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</si>
  <si>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</si>
  <si>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</si>
  <si>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</si>
  <si>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</si>
  <si>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</si>
  <si>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</si>
  <si>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</si>
  <si>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</si>
  <si>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</si>
  <si>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</si>
  <si>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</si>
  <si>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</si>
  <si>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</si>
  <si>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</si>
  <si>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</si>
  <si>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</si>
  <si>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</si>
  <si>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</si>
  <si>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</si>
  <si>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</si>
  <si>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</si>
  <si>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</si>
  <si>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</si>
  <si>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</si>
  <si>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</si>
  <si>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</si>
  <si>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</si>
  <si>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</si>
  <si>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</si>
  <si>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</si>
  <si>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</si>
  <si>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</si>
  <si>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</si>
  <si>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</si>
  <si>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</si>
  <si>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</si>
  <si>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</si>
  <si>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</si>
  <si>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</si>
  <si>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</si>
  <si>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</si>
  <si>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</si>
  <si>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</si>
  <si>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</si>
  <si>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</si>
  <si>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</si>
  <si>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</si>
  <si>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</si>
  <si>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</si>
  <si>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</si>
  <si>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</si>
  <si>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</si>
  <si>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</si>
  <si>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</si>
  <si>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</si>
  <si>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</si>
  <si>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</si>
  <si>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</si>
  <si>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</si>
  <si>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</si>
  <si>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</si>
  <si>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</si>
  <si>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</si>
  <si>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</si>
  <si>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</si>
  <si>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</si>
  <si>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</si>
  <si>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</si>
  <si>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</si>
  <si>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</si>
  <si>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</si>
  <si>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</si>
  <si>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</si>
  <si>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</si>
  <si>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</si>
  <si>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</si>
  <si>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</si>
  <si>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</si>
  <si>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</si>
  <si>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</si>
  <si>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</si>
  <si>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</si>
  <si>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</si>
  <si>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</si>
  <si>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</si>
  <si>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</si>
  <si>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</si>
  <si>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</si>
  <si>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</si>
  <si>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</si>
  <si>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</si>
  <si>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</si>
  <si>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</si>
  <si>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</si>
  <si>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</si>
  <si>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</si>
  <si>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</si>
  <si>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</si>
  <si>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</si>
  <si>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</si>
  <si>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</si>
  <si>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</si>
  <si>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</si>
  <si>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</si>
  <si>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</si>
  <si>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</si>
  <si>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</si>
  <si>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</si>
  <si>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</si>
  <si>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</si>
  <si>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</si>
  <si>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</si>
  <si>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</si>
  <si>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</si>
  <si>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</si>
  <si>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</si>
  <si>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</si>
  <si>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</si>
  <si>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</si>
  <si>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</si>
  <si>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</si>
  <si>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</si>
  <si>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</si>
  <si>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</si>
  <si>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</si>
  <si>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</si>
  <si>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</si>
  <si>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</si>
  <si>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</si>
  <si>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</si>
  <si>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</si>
  <si>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</si>
  <si>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</si>
  <si>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</si>
  <si>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</si>
  <si>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</si>
  <si>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</si>
  <si>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</si>
  <si>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</si>
  <si>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</si>
  <si>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</si>
  <si>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</si>
  <si>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</si>
  <si>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</si>
  <si>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</si>
  <si>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</si>
  <si>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</si>
  <si>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</si>
  <si>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</si>
  <si>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</si>
  <si>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</si>
  <si>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</si>
  <si>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</si>
  <si>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</si>
  <si>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</si>
  <si>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</si>
  <si>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</si>
  <si>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</si>
  <si>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</si>
  <si>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</si>
  <si>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</si>
  <si>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</si>
  <si>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</si>
  <si>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</si>
  <si>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</si>
  <si>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</si>
  <si>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</si>
  <si>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</si>
  <si>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</si>
  <si>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</si>
  <si>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</si>
  <si>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</si>
  <si>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</si>
  <si>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</si>
  <si>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</si>
  <si>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</si>
  <si>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</si>
  <si>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</si>
  <si>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</si>
  <si>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</si>
  <si>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</si>
  <si>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</si>
  <si>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</si>
  <si>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</si>
  <si>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</si>
  <si>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</si>
  <si>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</si>
  <si>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</si>
  <si>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</si>
  <si>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</si>
  <si>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</si>
  <si>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</si>
  <si>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</si>
  <si>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</si>
  <si>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</si>
  <si>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</si>
  <si>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</si>
  <si>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</si>
  <si>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</si>
  <si>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</si>
  <si>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</si>
  <si>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</si>
  <si>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</si>
  <si>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</si>
  <si>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</si>
  <si>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</si>
  <si>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</si>
  <si>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</si>
  <si>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</si>
  <si>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</si>
  <si>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</si>
  <si>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</si>
  <si>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</si>
  <si>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</si>
  <si>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</si>
  <si>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</si>
  <si>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</si>
  <si>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</si>
  <si>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</si>
  <si>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</si>
  <si>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</si>
  <si>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</si>
  <si>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</si>
  <si>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</si>
  <si>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</si>
  <si>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</si>
  <si>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</si>
  <si>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</si>
  <si>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</si>
  <si>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</si>
  <si>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</si>
  <si>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</si>
  <si>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</si>
  <si>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</si>
  <si>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</si>
  <si>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</si>
  <si>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</si>
  <si>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</si>
  <si>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</si>
  <si>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</si>
  <si>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</si>
  <si>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</si>
  <si>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</si>
  <si>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</si>
  <si>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</si>
  <si>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</si>
  <si>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</si>
  <si>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</si>
  <si>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</si>
  <si>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</si>
  <si>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</si>
  <si>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</si>
  <si>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</si>
  <si>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</si>
  <si>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</si>
  <si>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</si>
  <si>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</si>
  <si>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</si>
  <si>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</si>
  <si>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</si>
  <si>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</si>
  <si>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</si>
  <si>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</si>
  <si>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</si>
  <si>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</si>
  <si>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</si>
  <si>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</si>
  <si>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</si>
  <si>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</si>
  <si>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</si>
  <si>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</si>
  <si>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</si>
  <si>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</si>
  <si>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</si>
  <si>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</si>
  <si>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</si>
  <si>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</si>
  <si>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</si>
  <si>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</si>
  <si>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</si>
  <si>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</si>
  <si>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</si>
  <si>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</si>
  <si>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</si>
  <si>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</si>
  <si>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</si>
  <si>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</si>
  <si>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</si>
  <si>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</si>
  <si>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</si>
  <si>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</si>
  <si>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</si>
  <si>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</si>
  <si>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</si>
  <si>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</si>
  <si>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</si>
  <si>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</si>
  <si>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</si>
  <si>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</si>
  <si>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</si>
  <si>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</si>
  <si>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</si>
  <si>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</si>
  <si>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</si>
  <si>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</si>
  <si>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</si>
  <si>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</si>
  <si>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</si>
  <si>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</si>
  <si>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</si>
  <si>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</si>
  <si>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</si>
  <si>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</si>
  <si>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</si>
  <si>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</si>
  <si>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</si>
  <si>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</si>
  <si>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</si>
  <si>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</si>
  <si>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</si>
  <si>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</si>
  <si>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</si>
  <si>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</si>
  <si>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</si>
  <si>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</si>
  <si>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</si>
  <si>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</si>
  <si>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</si>
  <si>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</si>
  <si>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</si>
  <si>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</si>
  <si>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</si>
  <si>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</si>
  <si>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</si>
  <si>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</si>
  <si>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</si>
  <si>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</si>
  <si>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</si>
  <si>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</si>
  <si>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</si>
  <si>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</si>
  <si>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</si>
  <si>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</si>
  <si>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</si>
  <si>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</si>
  <si>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</si>
  <si>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</si>
  <si>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</si>
  <si>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</si>
  <si>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</si>
  <si>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</si>
  <si>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</si>
  <si>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</si>
  <si>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</si>
  <si>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</si>
  <si>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</si>
  <si>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</si>
  <si>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</si>
  <si>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</si>
  <si>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</si>
  <si>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</si>
  <si>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</si>
  <si>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</si>
  <si>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</si>
  <si>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</si>
  <si>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</si>
  <si>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</si>
  <si>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</si>
  <si>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060100105118032105100061034084069088084066076079067075034032115116121108101061034119105100116104058032049048048037059032104101105103104116058032049048048037059034032099111110116101110116101100105116097098108101061034034062060100105118062078065060047100105118062060047100105118062</t>
  </si>
  <si>
    <t>SHANTILAL BHIKCHAND KATARIA</t>
  </si>
  <si>
    <t>SANGEETA SHAH</t>
  </si>
  <si>
    <t>PRAFULLA MAHENDRA PARMAR</t>
  </si>
  <si>
    <t>AKSHAY MAHENDRA PARMAR</t>
  </si>
  <si>
    <t>ANURAG RATANKUMAR SHAH</t>
  </si>
  <si>
    <t>MAYURI AKSHAY PARMAR</t>
  </si>
  <si>
    <t>AAPPS6926E</t>
  </si>
  <si>
    <t>ABFPK3764K</t>
  </si>
  <si>
    <t>AFXPP3825Q</t>
  </si>
  <si>
    <t>ALRPP5110C</t>
  </si>
  <si>
    <t>AZSPS4700N</t>
  </si>
  <si>
    <t>BCGPK3943R</t>
  </si>
  <si>
    <t>NIRAJ RAJNIKANT SHAH</t>
  </si>
  <si>
    <t>AJLPS4690J</t>
  </si>
  <si>
    <t>ANANT WEALTH CONSULTANTS</t>
  </si>
  <si>
    <t>AAJCA7377G</t>
  </si>
  <si>
    <t>31-03-2024</t>
  </si>
  <si>
    <t>INE0PRF01011</t>
  </si>
  <si>
    <t>UNIHEALTH CONSULTANCY LIMITED</t>
  </si>
  <si>
    <t>UNIHEALTH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</si>
</sst>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Red]0"/>
    <numFmt numFmtId="166" formatCode="0.00;[Red]0.00"/>
    <numFmt numFmtId="167"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56">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6" fontId="0" fillId="11" borderId="58" xfId="0" applyNumberFormat="1" applyFill="1" applyBorder="1"/>
    <xf numFmtId="166"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6"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6"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5" fontId="0" fillId="20" borderId="11" xfId="0" applyNumberFormat="1" applyFill="1" applyBorder="1" applyProtection="1">
      <protection hidden="1"/>
    </xf>
    <xf numFmtId="165" fontId="0" fillId="20" borderId="12" xfId="0" applyNumberFormat="1" applyFill="1" applyBorder="1" applyProtection="1">
      <protection hidden="1"/>
    </xf>
    <xf numFmtId="165" fontId="0" fillId="20" borderId="13" xfId="0" applyNumberFormat="1" applyFill="1" applyBorder="1" applyProtection="1">
      <protection hidden="1"/>
    </xf>
    <xf numFmtId="165" fontId="0" fillId="20" borderId="2" xfId="0" applyNumberFormat="1" applyFill="1" applyBorder="1" applyProtection="1">
      <protection hidden="1"/>
    </xf>
    <xf numFmtId="165" fontId="0" fillId="20" borderId="33" xfId="0" applyNumberFormat="1" applyFill="1" applyBorder="1" applyProtection="1">
      <protection hidden="1"/>
    </xf>
    <xf numFmtId="165" fontId="0" fillId="20" borderId="3" xfId="0" applyNumberFormat="1" applyFill="1" applyBorder="1" applyProtection="1">
      <protection hidden="1"/>
    </xf>
    <xf numFmtId="165" fontId="0" fillId="20" borderId="6" xfId="0" applyNumberFormat="1" applyFill="1" applyBorder="1" applyProtection="1">
      <protection hidden="1"/>
    </xf>
    <xf numFmtId="165" fontId="0" fillId="20" borderId="0" xfId="0" applyNumberFormat="1" applyFill="1" applyProtection="1">
      <protection hidden="1"/>
    </xf>
    <xf numFmtId="165" fontId="0" fillId="20" borderId="7" xfId="0" applyNumberFormat="1" applyFill="1" applyBorder="1" applyProtection="1">
      <protection hidden="1"/>
    </xf>
    <xf numFmtId="165" fontId="0" fillId="20" borderId="9" xfId="0" applyNumberFormat="1" applyFill="1" applyBorder="1" applyProtection="1">
      <protection hidden="1"/>
    </xf>
    <xf numFmtId="165" fontId="0" fillId="20" borderId="17" xfId="0" applyNumberFormat="1" applyFill="1" applyBorder="1" applyProtection="1">
      <protection hidden="1"/>
    </xf>
    <xf numFmtId="165"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165"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left"/>
      <protection locked="0"/>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8" borderId="4" xfId="0" applyFill="1" applyBorder="1" applyAlignment="1" applyProtection="1">
      <alignment wrapText="1"/>
      <protection locked="0"/>
    </xf>
    <xf numFmtId="0" fontId="0" fillId="8" borderId="18" xfId="0" applyFill="1" applyBorder="1" applyAlignment="1" applyProtection="1">
      <alignment horizontal="center" vertical="center"/>
      <protection locked="0"/>
    </xf>
    <xf numFmtId="0" fontId="0" fillId="13" borderId="4" xfId="0" applyFill="1" applyBorder="1" applyAlignment="1">
      <alignment horizontal="right"/>
    </xf>
    <xf numFmtId="0" fontId="0" fillId="11" borderId="47" xfId="0" applyFill="1" applyBorder="1" applyAlignment="1">
      <alignment horizontal="center" vertical="center"/>
    </xf>
    <xf numFmtId="0" fontId="0" fillId="11" borderId="48" xfId="0" applyFill="1" applyBorder="1" applyAlignment="1">
      <alignment horizontal="center" vertical="center"/>
    </xf>
    <xf numFmtId="49" fontId="0" fillId="13" borderId="18" xfId="0" applyNumberFormat="1" applyFill="1" applyBorder="1" applyAlignment="1">
      <alignment horizontal="center" vertical="center"/>
    </xf>
    <xf numFmtId="0" fontId="0" fillId="0" borderId="4" xfId="0" applyBorder="1" applyAlignment="1" applyProtection="1">
      <alignment horizontal="left" vertical="top" wrapText="1" readingOrder="1"/>
      <protection locked="0"/>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23553" name="Button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69850</xdr:colOff>
          <xdr:row>14</xdr:row>
          <xdr:rowOff>69850</xdr:rowOff>
        </xdr:from>
        <xdr:to>
          <xdr:col>23</xdr:col>
          <xdr:colOff>1314450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51206" name="Button 6" hidden="1">
              <a:extLst>
                <a:ext uri="{63B3BB69-23CF-44E3-9099-C40C66FF867C}">
                  <a14:compatExt spid="_x0000_s51206"/>
                </a:ext>
                <a:ext uri="{FF2B5EF4-FFF2-40B4-BE49-F238E27FC236}">
                  <a16:creationId xmlns:a16="http://schemas.microsoft.com/office/drawing/2014/main" id="{00000000-0008-0000-3100-000006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51207" name="Button 7" hidden="1">
              <a:extLst>
                <a:ext uri="{63B3BB69-23CF-44E3-9099-C40C66FF867C}">
                  <a14:compatExt spid="_x0000_s51207"/>
                </a:ext>
                <a:ext uri="{FF2B5EF4-FFF2-40B4-BE49-F238E27FC236}">
                  <a16:creationId xmlns:a16="http://schemas.microsoft.com/office/drawing/2014/main" id="{00000000-0008-0000-3100-000007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51208" name="Button 8" hidden="1">
              <a:extLst>
                <a:ext uri="{63B3BB69-23CF-44E3-9099-C40C66FF867C}">
                  <a14:compatExt spid="_x0000_s51208"/>
                </a:ext>
                <a:ext uri="{FF2B5EF4-FFF2-40B4-BE49-F238E27FC236}">
                  <a16:creationId xmlns:a16="http://schemas.microsoft.com/office/drawing/2014/main" id="{00000000-0008-0000-3100-000008C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69850</xdr:colOff>
          <xdr:row>14</xdr:row>
          <xdr:rowOff>69850</xdr:rowOff>
        </xdr:from>
        <xdr:to>
          <xdr:col>25</xdr:col>
          <xdr:colOff>1314450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15</xdr:row>
          <xdr:rowOff>69850</xdr:rowOff>
        </xdr:from>
        <xdr:to>
          <xdr:col>25</xdr:col>
          <xdr:colOff>1314450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16</xdr:row>
          <xdr:rowOff>69850</xdr:rowOff>
        </xdr:from>
        <xdr:to>
          <xdr:col>25</xdr:col>
          <xdr:colOff>1314450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17</xdr:row>
          <xdr:rowOff>69850</xdr:rowOff>
        </xdr:from>
        <xdr:to>
          <xdr:col>25</xdr:col>
          <xdr:colOff>1314450</xdr:colOff>
          <xdr:row>17</xdr:row>
          <xdr:rowOff>266700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18</xdr:row>
          <xdr:rowOff>69850</xdr:rowOff>
        </xdr:from>
        <xdr:to>
          <xdr:col>25</xdr:col>
          <xdr:colOff>1314450</xdr:colOff>
          <xdr:row>18</xdr:row>
          <xdr:rowOff>266700</xdr:rowOff>
        </xdr:to>
        <xdr:sp macro="" textlink="">
          <xdr:nvSpPr>
            <xdr:cNvPr id="6149" name="Button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69850</xdr:colOff>
          <xdr:row>19</xdr:row>
          <xdr:rowOff>69850</xdr:rowOff>
        </xdr:from>
        <xdr:to>
          <xdr:col>25</xdr:col>
          <xdr:colOff>1314450</xdr:colOff>
          <xdr:row>19</xdr:row>
          <xdr:rowOff>266700</xdr:rowOff>
        </xdr:to>
        <xdr:sp macro="" textlink="">
          <xdr:nvSpPr>
            <xdr:cNvPr id="6150" name="Button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2.v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3.vml"/><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D15" sqref="D15:J15"/>
    </sheetView>
  </sheetViews>
  <sheetFormatPr defaultColWidth="0" defaultRowHeight="15" customHeight="1" zeroHeight="1"/>
  <cols>
    <col min="1" max="1" width="2.7265625" customWidth="1"/>
    <col min="2" max="2" width="3" customWidth="1"/>
    <col min="3" max="3" width="2.7265625" customWidth="1"/>
    <col min="4" max="4" width="8" customWidth="1"/>
    <col min="5" max="5" width="12.1796875" customWidth="1"/>
    <col min="6" max="6" width="16.54296875" customWidth="1"/>
    <col min="7" max="7" width="17" customWidth="1"/>
    <col min="8" max="8" width="12.81640625" customWidth="1"/>
    <col min="9" max="9" width="15.26953125" customWidth="1"/>
    <col min="10" max="10" width="20.1796875" customWidth="1"/>
    <col min="11" max="11" width="4.453125" customWidth="1"/>
    <col min="12" max="12" width="3.81640625" customWidth="1"/>
    <col min="13" max="13" width="5.1796875" customWidth="1"/>
    <col min="14" max="16384" width="9.1796875" hidden="1"/>
  </cols>
  <sheetData>
    <row r="1" spans="4:10" ht="14.5"/>
    <row r="2" spans="4:10" ht="14.5">
      <c r="I2" s="213"/>
    </row>
    <row r="3" spans="4:10" ht="14.5">
      <c r="I3" s="213"/>
    </row>
    <row r="4" spans="4:10" ht="14.5">
      <c r="I4" s="213"/>
    </row>
    <row r="5" spans="4:10" ht="14.5">
      <c r="I5" s="213"/>
    </row>
    <row r="6" spans="4:10" ht="14.5">
      <c r="E6" s="406" t="s">
        <v>396</v>
      </c>
      <c r="F6" s="407"/>
      <c r="G6" s="407"/>
      <c r="H6" s="407"/>
      <c r="I6" s="408"/>
    </row>
    <row r="7" spans="4:10" ht="14.5">
      <c r="E7" s="214" t="s">
        <v>397</v>
      </c>
      <c r="F7" s="409" t="s">
        <v>398</v>
      </c>
      <c r="G7" s="410"/>
      <c r="H7" s="410"/>
      <c r="I7" s="411"/>
    </row>
    <row r="8" spans="4:10" ht="14.5">
      <c r="E8" s="214" t="s">
        <v>399</v>
      </c>
      <c r="F8" s="409" t="s">
        <v>400</v>
      </c>
      <c r="G8" s="412"/>
      <c r="H8" s="412"/>
      <c r="I8" s="413"/>
    </row>
    <row r="9" spans="4:10" ht="14.5">
      <c r="E9" s="214" t="s">
        <v>401</v>
      </c>
      <c r="F9" s="409" t="s">
        <v>402</v>
      </c>
      <c r="G9" s="412"/>
      <c r="H9" s="412"/>
      <c r="I9" s="413"/>
    </row>
    <row r="10" spans="4:10" ht="14.5">
      <c r="E10" s="214" t="s">
        <v>403</v>
      </c>
      <c r="F10" s="409" t="s">
        <v>583</v>
      </c>
      <c r="G10" s="412"/>
      <c r="H10" s="412"/>
      <c r="I10" s="413"/>
    </row>
    <row r="11" spans="4:10" ht="14.5">
      <c r="E11" s="214" t="s">
        <v>582</v>
      </c>
      <c r="F11" s="409" t="s">
        <v>431</v>
      </c>
      <c r="G11" s="412"/>
      <c r="H11" s="412"/>
      <c r="I11" s="413"/>
    </row>
    <row r="12" spans="4:10" ht="14.5">
      <c r="E12" s="214" t="s">
        <v>586</v>
      </c>
      <c r="F12" s="409" t="s">
        <v>587</v>
      </c>
      <c r="G12" s="412"/>
      <c r="H12" s="412"/>
      <c r="I12" s="413"/>
    </row>
    <row r="13" spans="4:10" ht="14.5">
      <c r="I13" s="213"/>
    </row>
    <row r="14" spans="4:10" ht="14.5">
      <c r="I14" s="213"/>
    </row>
    <row r="15" spans="4:10" ht="14.5">
      <c r="D15" s="414" t="s">
        <v>404</v>
      </c>
      <c r="E15" s="415"/>
      <c r="F15" s="415"/>
      <c r="G15" s="415"/>
      <c r="H15" s="415"/>
      <c r="I15" s="415"/>
      <c r="J15" s="416"/>
    </row>
    <row r="16" spans="4:10" ht="27.75" customHeight="1">
      <c r="D16" s="417" t="s">
        <v>405</v>
      </c>
      <c r="E16" s="417"/>
      <c r="F16" s="417"/>
      <c r="G16" s="417"/>
      <c r="H16" s="417"/>
      <c r="I16" s="417"/>
      <c r="J16" s="417"/>
    </row>
    <row r="17" spans="4:10" ht="45" customHeight="1">
      <c r="D17" s="418" t="s">
        <v>406</v>
      </c>
      <c r="E17" s="418"/>
      <c r="F17" s="418"/>
      <c r="G17" s="418"/>
      <c r="H17" s="418"/>
      <c r="I17" s="418"/>
      <c r="J17" s="418"/>
    </row>
    <row r="18" spans="4:10" ht="14.5">
      <c r="D18" s="215"/>
      <c r="E18" s="215"/>
      <c r="F18" s="215"/>
      <c r="G18" s="215"/>
      <c r="H18" s="215"/>
      <c r="I18" s="216"/>
      <c r="J18" s="215"/>
    </row>
    <row r="19" spans="4:10" ht="14.5">
      <c r="I19" s="213"/>
    </row>
    <row r="20" spans="4:10">
      <c r="D20" s="382" t="s">
        <v>407</v>
      </c>
      <c r="E20" s="383"/>
      <c r="F20" s="383"/>
      <c r="G20" s="383"/>
      <c r="H20" s="383"/>
      <c r="I20" s="383"/>
      <c r="J20" s="384"/>
    </row>
    <row r="21" spans="4:10" ht="18" customHeight="1">
      <c r="D21" s="391" t="s">
        <v>408</v>
      </c>
      <c r="E21" s="419"/>
      <c r="F21" s="419"/>
      <c r="G21" s="419"/>
      <c r="H21" s="419"/>
      <c r="I21" s="419"/>
      <c r="J21" s="420"/>
    </row>
    <row r="22" spans="4:10" ht="16.5" customHeight="1">
      <c r="D22" s="421" t="s">
        <v>409</v>
      </c>
      <c r="E22" s="422"/>
      <c r="F22" s="422"/>
      <c r="G22" s="422"/>
      <c r="H22" s="422"/>
      <c r="I22" s="422"/>
      <c r="J22" s="423"/>
    </row>
    <row r="23" spans="4:10" ht="16.5" customHeight="1">
      <c r="D23" s="403" t="s">
        <v>410</v>
      </c>
      <c r="E23" s="404"/>
      <c r="F23" s="404"/>
      <c r="G23" s="404"/>
      <c r="H23" s="404"/>
      <c r="I23" s="404"/>
      <c r="J23" s="405"/>
    </row>
    <row r="24" spans="4:10" ht="18.75" customHeight="1">
      <c r="D24" s="403" t="s">
        <v>411</v>
      </c>
      <c r="E24" s="404"/>
      <c r="F24" s="404"/>
      <c r="G24" s="404"/>
      <c r="H24" s="404"/>
      <c r="I24" s="404"/>
      <c r="J24" s="405"/>
    </row>
    <row r="25" spans="4:10" ht="28.5" customHeight="1">
      <c r="D25" s="424" t="s">
        <v>412</v>
      </c>
      <c r="E25" s="425"/>
      <c r="F25" s="425"/>
      <c r="G25" s="425"/>
      <c r="H25" s="425"/>
      <c r="I25" s="425"/>
      <c r="J25" s="426"/>
    </row>
    <row r="26" spans="4:10" ht="14.5">
      <c r="I26" s="213"/>
    </row>
    <row r="27" spans="4:10" ht="14.5">
      <c r="I27" s="213"/>
    </row>
    <row r="28" spans="4:10">
      <c r="D28" s="397" t="s">
        <v>413</v>
      </c>
      <c r="E28" s="398"/>
      <c r="F28" s="398"/>
      <c r="G28" s="398"/>
      <c r="H28" s="398"/>
      <c r="I28" s="398"/>
      <c r="J28" s="399"/>
    </row>
    <row r="29" spans="4:10" ht="14.5">
      <c r="D29" s="217">
        <v>1</v>
      </c>
      <c r="E29" s="430" t="s">
        <v>414</v>
      </c>
      <c r="F29" s="431"/>
      <c r="G29" s="431"/>
      <c r="H29" s="431"/>
      <c r="I29" s="431"/>
      <c r="J29" s="220" t="s">
        <v>415</v>
      </c>
    </row>
    <row r="30" spans="4:10" ht="14.5">
      <c r="D30" s="217">
        <v>2</v>
      </c>
      <c r="E30" s="430" t="s">
        <v>432</v>
      </c>
      <c r="F30" s="431"/>
      <c r="G30" s="431"/>
      <c r="H30" s="431"/>
      <c r="I30" s="431"/>
      <c r="J30" s="220" t="s">
        <v>432</v>
      </c>
    </row>
    <row r="31" spans="4:10" ht="14.5">
      <c r="D31" s="217">
        <v>3</v>
      </c>
      <c r="E31" s="430" t="s">
        <v>433</v>
      </c>
      <c r="F31" s="431"/>
      <c r="G31" s="431"/>
      <c r="H31" s="431"/>
      <c r="I31" s="431"/>
      <c r="J31" s="220" t="s">
        <v>433</v>
      </c>
    </row>
    <row r="32" spans="4:10" ht="14.5">
      <c r="D32" s="217">
        <v>4</v>
      </c>
      <c r="E32" s="430" t="s">
        <v>434</v>
      </c>
      <c r="F32" s="431"/>
      <c r="G32" s="431"/>
      <c r="H32" s="431"/>
      <c r="I32" s="431"/>
      <c r="J32" s="220" t="s">
        <v>434</v>
      </c>
    </row>
    <row r="33" spans="4:10" ht="14.5">
      <c r="D33" s="217">
        <v>5</v>
      </c>
      <c r="E33" s="430" t="s">
        <v>848</v>
      </c>
      <c r="F33" s="431"/>
      <c r="G33" s="431"/>
      <c r="H33" s="431"/>
      <c r="I33" s="431"/>
      <c r="J33" s="220" t="s">
        <v>848</v>
      </c>
    </row>
    <row r="34" spans="4:10" ht="14.5">
      <c r="D34" s="218"/>
      <c r="E34" s="218"/>
      <c r="F34" s="218"/>
      <c r="G34" s="218"/>
      <c r="H34" s="218"/>
      <c r="I34" s="219"/>
      <c r="J34" s="218"/>
    </row>
    <row r="35" spans="4:10" ht="14.5">
      <c r="D35" s="218"/>
      <c r="E35" s="218"/>
      <c r="F35" s="218"/>
      <c r="G35" s="218"/>
      <c r="H35" s="218"/>
      <c r="I35" s="219"/>
      <c r="J35" s="218"/>
    </row>
    <row r="36" spans="4:10">
      <c r="D36" s="382" t="s">
        <v>580</v>
      </c>
      <c r="E36" s="383"/>
      <c r="F36" s="383"/>
      <c r="G36" s="383"/>
      <c r="H36" s="383"/>
      <c r="I36" s="383"/>
      <c r="J36" s="384"/>
    </row>
    <row r="37" spans="4:10" ht="30" customHeight="1">
      <c r="D37" s="432" t="s">
        <v>581</v>
      </c>
      <c r="E37" s="433"/>
      <c r="F37" s="433"/>
      <c r="G37" s="433"/>
      <c r="H37" s="433"/>
      <c r="I37" s="433"/>
      <c r="J37" s="434"/>
    </row>
    <row r="38" spans="4:10" ht="14.5">
      <c r="D38" s="218"/>
      <c r="E38" s="218"/>
      <c r="F38" s="218"/>
      <c r="G38" s="218"/>
      <c r="H38" s="218"/>
      <c r="I38" s="219"/>
      <c r="J38" s="218"/>
    </row>
    <row r="39" spans="4:10" ht="14.5">
      <c r="D39" s="218"/>
      <c r="E39" s="218"/>
      <c r="F39" s="218"/>
      <c r="G39" s="218"/>
      <c r="H39" s="218"/>
      <c r="I39" s="219"/>
      <c r="J39" s="218"/>
    </row>
    <row r="40" spans="4:10" ht="14.5">
      <c r="I40" s="213"/>
    </row>
    <row r="41" spans="4:10" ht="18" customHeight="1">
      <c r="D41" s="382" t="s">
        <v>584</v>
      </c>
      <c r="E41" s="383"/>
      <c r="F41" s="383"/>
      <c r="G41" s="383"/>
      <c r="H41" s="383"/>
      <c r="I41" s="383"/>
      <c r="J41" s="384"/>
    </row>
    <row r="42" spans="4:10" ht="60" customHeight="1">
      <c r="D42" s="385" t="s">
        <v>435</v>
      </c>
      <c r="E42" s="386"/>
      <c r="F42" s="386"/>
      <c r="G42" s="386"/>
      <c r="H42" s="386"/>
      <c r="I42" s="386"/>
      <c r="J42" s="387"/>
    </row>
    <row r="43" spans="4:10" ht="49.5" customHeight="1">
      <c r="D43" s="388" t="s">
        <v>416</v>
      </c>
      <c r="E43" s="389"/>
      <c r="F43" s="389"/>
      <c r="G43" s="389"/>
      <c r="H43" s="389"/>
      <c r="I43" s="389"/>
      <c r="J43" s="390"/>
    </row>
    <row r="44" spans="4:10" ht="53.25" customHeight="1">
      <c r="D44" s="388" t="s">
        <v>417</v>
      </c>
      <c r="E44" s="389"/>
      <c r="F44" s="389"/>
      <c r="G44" s="389"/>
      <c r="H44" s="389"/>
      <c r="I44" s="389"/>
      <c r="J44" s="390"/>
    </row>
    <row r="45" spans="4:10" ht="30" customHeight="1">
      <c r="D45" s="391" t="s">
        <v>418</v>
      </c>
      <c r="E45" s="392"/>
      <c r="F45" s="392"/>
      <c r="G45" s="392"/>
      <c r="H45" s="392"/>
      <c r="I45" s="392"/>
      <c r="J45" s="393"/>
    </row>
    <row r="46" spans="4:10" ht="56.25" customHeight="1">
      <c r="D46" s="394" t="s">
        <v>419</v>
      </c>
      <c r="E46" s="395"/>
      <c r="F46" s="395"/>
      <c r="G46" s="395"/>
      <c r="H46" s="395"/>
      <c r="I46" s="395"/>
      <c r="J46" s="396"/>
    </row>
    <row r="47" spans="4:10" ht="84.75" customHeight="1">
      <c r="D47" s="394" t="s">
        <v>420</v>
      </c>
      <c r="E47" s="395"/>
      <c r="F47" s="395"/>
      <c r="G47" s="395"/>
      <c r="H47" s="395"/>
      <c r="I47" s="395"/>
      <c r="J47" s="396"/>
    </row>
    <row r="48" spans="4:10" ht="61.5" customHeight="1">
      <c r="D48" s="427" t="s">
        <v>421</v>
      </c>
      <c r="E48" s="428"/>
      <c r="F48" s="428"/>
      <c r="G48" s="428"/>
      <c r="H48" s="428"/>
      <c r="I48" s="428"/>
      <c r="J48" s="429"/>
    </row>
    <row r="49" spans="4:10" ht="14.5">
      <c r="I49" s="213"/>
    </row>
    <row r="50" spans="4:10" ht="14.5">
      <c r="I50" s="213"/>
    </row>
    <row r="51" spans="4:10">
      <c r="D51" s="397" t="s">
        <v>585</v>
      </c>
      <c r="E51" s="398"/>
      <c r="F51" s="398"/>
      <c r="G51" s="398"/>
      <c r="H51" s="398"/>
      <c r="I51" s="398"/>
      <c r="J51" s="399"/>
    </row>
    <row r="52" spans="4:10" ht="20.149999999999999" customHeight="1">
      <c r="D52" s="381" t="s">
        <v>422</v>
      </c>
      <c r="E52" s="381"/>
      <c r="F52" s="381"/>
      <c r="G52" s="381"/>
      <c r="H52" s="381"/>
      <c r="I52" s="381"/>
      <c r="J52" s="381"/>
    </row>
    <row r="53" spans="4:10" ht="20.149999999999999" customHeight="1">
      <c r="D53" s="381" t="s">
        <v>423</v>
      </c>
      <c r="E53" s="381"/>
      <c r="F53" s="381"/>
      <c r="G53" s="381"/>
      <c r="H53" s="381"/>
      <c r="I53" s="381"/>
      <c r="J53" s="381"/>
    </row>
    <row r="54" spans="4:10" ht="20.149999999999999" customHeight="1">
      <c r="D54" s="381" t="s">
        <v>424</v>
      </c>
      <c r="E54" s="381"/>
      <c r="F54" s="381"/>
      <c r="G54" s="381"/>
      <c r="H54" s="381"/>
      <c r="I54" s="381"/>
      <c r="J54" s="381"/>
    </row>
    <row r="55" spans="4:10" ht="42" customHeight="1">
      <c r="D55" s="381" t="s">
        <v>425</v>
      </c>
      <c r="E55" s="381"/>
      <c r="F55" s="381"/>
      <c r="G55" s="381"/>
      <c r="H55" s="381"/>
      <c r="I55" s="381"/>
      <c r="J55" s="381"/>
    </row>
    <row r="56" spans="4:10" ht="38.25" customHeight="1">
      <c r="D56" s="381" t="s">
        <v>426</v>
      </c>
      <c r="E56" s="381"/>
      <c r="F56" s="381"/>
      <c r="G56" s="381"/>
      <c r="H56" s="381"/>
      <c r="I56" s="381"/>
      <c r="J56" s="381"/>
    </row>
    <row r="57" spans="4:10" ht="38.25" customHeight="1">
      <c r="D57" s="401" t="s">
        <v>427</v>
      </c>
      <c r="E57" s="381"/>
      <c r="F57" s="381"/>
      <c r="G57" s="381"/>
      <c r="H57" s="381"/>
      <c r="I57" s="381"/>
      <c r="J57" s="381"/>
    </row>
    <row r="58" spans="4:10" ht="38.25" customHeight="1">
      <c r="D58" s="401" t="s">
        <v>428</v>
      </c>
      <c r="E58" s="381"/>
      <c r="F58" s="381"/>
      <c r="G58" s="381"/>
      <c r="H58" s="381"/>
      <c r="I58" s="381"/>
      <c r="J58" s="381"/>
    </row>
    <row r="59" spans="4:10" ht="25.5" customHeight="1">
      <c r="D59" s="402" t="s">
        <v>429</v>
      </c>
      <c r="E59" s="400"/>
      <c r="F59" s="400"/>
      <c r="G59" s="400"/>
      <c r="H59" s="400"/>
      <c r="I59" s="400"/>
      <c r="J59" s="400"/>
    </row>
    <row r="60" spans="4:10" ht="27.75" customHeight="1">
      <c r="D60" s="400" t="s">
        <v>430</v>
      </c>
      <c r="E60" s="400"/>
      <c r="F60" s="400"/>
      <c r="G60" s="400"/>
      <c r="H60" s="400"/>
      <c r="I60" s="400"/>
      <c r="J60" s="400"/>
    </row>
    <row r="61" spans="4:10" ht="14.5">
      <c r="I61" s="213"/>
    </row>
    <row r="62" spans="4:10" ht="14.5">
      <c r="I62" s="213"/>
    </row>
    <row r="63" spans="4:10" ht="14.5">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6"/>
  <sheetViews>
    <sheetView showGridLines="0" topLeftCell="A7" zoomScale="85" zoomScaleNormal="85" workbookViewId="0">
      <selection activeCell="E16" sqref="E16"/>
    </sheetView>
  </sheetViews>
  <sheetFormatPr defaultColWidth="0" defaultRowHeight="14.5"/>
  <cols>
    <col min="1" max="1" width="2.26953125" customWidth="1"/>
    <col min="2" max="2" width="2.1796875" hidden="1" customWidth="1"/>
    <col min="3" max="3" width="2" hidden="1" customWidth="1"/>
    <col min="4" max="4" width="9.7265625" customWidth="1"/>
    <col min="5" max="5" width="33.26953125" customWidth="1"/>
    <col min="6" max="6" width="35.7265625" hidden="1" customWidth="1"/>
    <col min="7" max="7" width="38"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 style="235" customWidth="1"/>
    <col min="31" max="16383" width="1" hidden="1"/>
    <col min="16384" max="16384" width="2.26953125" hidden="1" customWidth="1"/>
  </cols>
  <sheetData>
    <row r="1" spans="4:53" hidden="1">
      <c r="I1">
        <v>0</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24" t="s">
        <v>119</v>
      </c>
      <c r="E9" s="442" t="s">
        <v>34</v>
      </c>
      <c r="F9" s="442"/>
      <c r="G9" s="524" t="s">
        <v>118</v>
      </c>
      <c r="H9" s="442" t="s">
        <v>1</v>
      </c>
      <c r="I9" s="442" t="s">
        <v>368</v>
      </c>
      <c r="J9" s="442" t="s">
        <v>3</v>
      </c>
      <c r="K9" s="442" t="s">
        <v>4</v>
      </c>
      <c r="L9" s="442" t="s">
        <v>5</v>
      </c>
      <c r="M9" s="442" t="s">
        <v>6</v>
      </c>
      <c r="N9" s="442" t="s">
        <v>7</v>
      </c>
      <c r="O9" s="442" t="s">
        <v>8</v>
      </c>
      <c r="P9" s="442"/>
      <c r="Q9" s="442"/>
      <c r="R9" s="442"/>
      <c r="S9" s="442" t="s">
        <v>9</v>
      </c>
      <c r="T9" s="524" t="s">
        <v>447</v>
      </c>
      <c r="U9" s="524" t="s">
        <v>116</v>
      </c>
      <c r="V9" s="442" t="s">
        <v>89</v>
      </c>
      <c r="W9" s="442" t="s">
        <v>12</v>
      </c>
      <c r="X9" s="442"/>
      <c r="Y9" s="442" t="s">
        <v>13</v>
      </c>
      <c r="Z9" s="442"/>
      <c r="AA9" s="442" t="s">
        <v>14</v>
      </c>
      <c r="AB9" s="442" t="s">
        <v>441</v>
      </c>
      <c r="AC9" s="524" t="s">
        <v>459</v>
      </c>
      <c r="AD9"/>
      <c r="AV9" t="s">
        <v>34</v>
      </c>
    </row>
    <row r="10" spans="4:53" ht="31.5" customHeight="1">
      <c r="D10" s="459"/>
      <c r="E10" s="442"/>
      <c r="F10" s="442"/>
      <c r="G10" s="459"/>
      <c r="H10" s="442"/>
      <c r="I10" s="442"/>
      <c r="J10" s="442"/>
      <c r="K10" s="442"/>
      <c r="L10" s="442"/>
      <c r="M10" s="442"/>
      <c r="N10" s="442"/>
      <c r="O10" s="442" t="s">
        <v>15</v>
      </c>
      <c r="P10" s="442"/>
      <c r="Q10" s="442"/>
      <c r="R10" s="442" t="s">
        <v>16</v>
      </c>
      <c r="S10" s="442"/>
      <c r="T10" s="459"/>
      <c r="U10" s="459"/>
      <c r="V10" s="442"/>
      <c r="W10" s="442"/>
      <c r="X10" s="442"/>
      <c r="Y10" s="442"/>
      <c r="Z10" s="442"/>
      <c r="AA10" s="442"/>
      <c r="AB10" s="442"/>
      <c r="AC10" s="459"/>
      <c r="AD10"/>
      <c r="AV10" t="s">
        <v>379</v>
      </c>
    </row>
    <row r="11" spans="4:53" ht="78.75" customHeight="1">
      <c r="D11" s="441"/>
      <c r="E11" s="442"/>
      <c r="F11" s="442"/>
      <c r="G11" s="441"/>
      <c r="H11" s="442"/>
      <c r="I11" s="442"/>
      <c r="J11" s="442"/>
      <c r="K11" s="442"/>
      <c r="L11" s="442"/>
      <c r="M11" s="442"/>
      <c r="N11" s="442"/>
      <c r="O11" s="27" t="s">
        <v>17</v>
      </c>
      <c r="P11" s="27" t="s">
        <v>18</v>
      </c>
      <c r="Q11" s="27" t="s">
        <v>19</v>
      </c>
      <c r="R11" s="442"/>
      <c r="S11" s="442"/>
      <c r="T11" s="441"/>
      <c r="U11" s="441"/>
      <c r="V11" s="442"/>
      <c r="W11" s="27" t="s">
        <v>20</v>
      </c>
      <c r="X11" s="27" t="s">
        <v>21</v>
      </c>
      <c r="Y11" s="27" t="s">
        <v>20</v>
      </c>
      <c r="Z11" s="27" t="s">
        <v>21</v>
      </c>
      <c r="AA11" s="442"/>
      <c r="AB11" s="442"/>
      <c r="AC11" s="441"/>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t="str">
        <f>IF(COUNT(H15:$AA$14999)=0,"",SUM(AC1:AC65533))</f>
        <v/>
      </c>
      <c r="AF13" s="296">
        <f>IF(SUM(I13:AA13)&gt;0,1,0)</f>
        <v>0</v>
      </c>
      <c r="AG13" s="296"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5"/>
    </row>
    <row r="16" spans="4:53" ht="20.149999999999999" customHeight="1">
      <c r="D16" s="48"/>
      <c r="E16" s="176" t="s">
        <v>392</v>
      </c>
      <c r="F16" s="30"/>
      <c r="G16" s="49"/>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+IFERROR(IF(COUNT(W16),ROUND(SUM(W16)/SUM(M16)*100,2),""),0)</f>
        <v/>
      </c>
      <c r="Y16" s="52" t="str">
        <f>+IFERROR(IF(COUNT(Y14:Y15),ROUND(SUM(Y14:Y15),0),""),"")</f>
        <v/>
      </c>
      <c r="Z16" s="186" t="str">
        <f>+IFERROR(IF(COUNT(Y16),ROUND(SUM(Y16)/SUM(M16)*100,2),""),0)</f>
        <v/>
      </c>
      <c r="AA16" s="52" t="str">
        <f>+IFERROR(IF(COUNT(AA14:AA15),ROUND(SUM(AA14:AA15),0),""),"")</f>
        <v/>
      </c>
    </row>
  </sheetData>
  <sheetProtection algorithmName="SHA-512" hashValue="C8LIKVxtIy6ikVS10jmgPgqhzvP9OPHpjzl9ahqn642/s1tR1jNKn3LzuGdO7h99CLYndXl89j1BuT921KWKNA==" saltValue="2VcCdByaobrDl6Ay1K2eWQ==" spinCount="100000"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xr:uid="{00000000-0002-0000-0900-000000000000}">
      <formula1>M13</formula1>
    </dataValidation>
    <dataValidation type="whole" operator="lessThanOrEqual" allowBlank="1" showInputMessage="1" showErrorMessage="1" sqref="W13" xr:uid="{00000000-0002-0000-0900-000001000000}">
      <formula1>J13</formula1>
    </dataValidation>
    <dataValidation type="whole" operator="lessThanOrEqual" allowBlank="1" showInputMessage="1" showErrorMessage="1" sqref="Y13" xr:uid="{00000000-0002-0000-0900-000002000000}">
      <formula1>J13</formula1>
    </dataValidation>
    <dataValidation type="textLength" operator="equal" allowBlank="1" showInputMessage="1" showErrorMessage="1" prompt="[A-Z][A-Z][A-Z][A-Z][A-Z][0-9][0-9][0-9][0-9][A-Z]_x000a__x000a_In absence of PAN write : ZZZZZ9999Z" sqref="H13" xr:uid="{00000000-0002-0000-0900-000003000000}">
      <formula1>10</formula1>
    </dataValidation>
    <dataValidation type="whole" operator="greaterThanOrEqual" allowBlank="1" showInputMessage="1" showErrorMessage="1" sqref="S13:T13 I13:L13 O13:P13" xr:uid="{00000000-0002-0000-0900-000004000000}">
      <formula1>0</formula1>
    </dataValidation>
    <dataValidation type="list" allowBlank="1" showInputMessage="1" showErrorMessage="1" sqref="E13" xr:uid="{00000000-0002-0000-0900-000005000000}">
      <formula1>$AR$1:$AR$6</formula1>
    </dataValidation>
    <dataValidation type="list" allowBlank="1" showInputMessage="1" showErrorMessage="1" sqref="F13" xr:uid="{00000000-0002-0000-0900-000006000000}">
      <formula1>$AV$9:$AV$10</formula1>
    </dataValidation>
    <dataValidation type="list" allowBlank="1" showInputMessage="1" showErrorMessage="1" sqref="AC13" xr:uid="{00000000-0002-0000-0900-000007000000}">
      <formula1>$AZ$2:$BA$2</formula1>
    </dataValidation>
  </dataValidations>
  <hyperlinks>
    <hyperlink ref="H16" location="'Shareholding Pattern'!F17" display="Total" xr:uid="{00000000-0004-0000-0900-000000000000}"/>
    <hyperlink ref="E16" location="'Shareholding Pattern'!F17"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453125" customWidth="1"/>
    <col min="29" max="16383" width="1.8164062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13</v>
      </c>
      <c r="X9" s="442"/>
      <c r="Y9" s="442" t="s">
        <v>14</v>
      </c>
      <c r="Z9" s="442" t="s">
        <v>441</v>
      </c>
      <c r="AA9" s="524" t="s">
        <v>459</v>
      </c>
    </row>
    <row r="10" spans="2: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row>
    <row r="11" spans="2: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5" hidden="1" customHeight="1">
      <c r="E15" s="2"/>
      <c r="F15" s="3"/>
      <c r="G15" s="3"/>
      <c r="H15" s="3"/>
      <c r="I15" s="3"/>
      <c r="J15" s="3"/>
      <c r="K15" s="3"/>
      <c r="L15" s="3"/>
      <c r="M15" s="3"/>
      <c r="N15" s="3"/>
      <c r="O15" s="3"/>
      <c r="P15" s="3"/>
      <c r="Q15" s="3"/>
      <c r="R15" s="3"/>
      <c r="S15" s="3"/>
      <c r="T15" s="3"/>
      <c r="U15" s="3"/>
      <c r="V15" s="3"/>
      <c r="W15" s="3"/>
      <c r="X15" s="3"/>
      <c r="Y15" s="36"/>
    </row>
    <row r="16" spans="2: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xkK/3gzszuH3w1BHyHSOritarq5Pa3hScMH+FkOLBEq21E6Y7VUza1u9ijyV9EeiuQ8yyX3uv3EsTODewKMC4Q==" saltValue="BdKXtlE2DiF9WFn5HNQ+Sg=="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2.5429687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13</v>
      </c>
      <c r="X9" s="442"/>
      <c r="Y9" s="442" t="s">
        <v>14</v>
      </c>
      <c r="Z9" s="442" t="s">
        <v>441</v>
      </c>
      <c r="AA9" s="524" t="s">
        <v>459</v>
      </c>
    </row>
    <row r="10" spans="5: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row>
    <row r="11" spans="5: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OemSy1YX6u5vOatKLULCcceTHB3Mrn6SUXkvMxNINJBYpLklNRplVv+JccSuYOHTlF6MXhfx0AZzbBNdcsSErA==" saltValue="RK10pyzu7kx8Pu63lAon0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3.26953125" customWidth="1"/>
    <col min="29" max="16384" width="1.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13</v>
      </c>
      <c r="X9" s="442"/>
      <c r="Y9" s="442" t="s">
        <v>14</v>
      </c>
      <c r="Z9" s="442" t="s">
        <v>441</v>
      </c>
      <c r="AA9" s="524" t="s">
        <v>459</v>
      </c>
      <c r="AR9" t="s">
        <v>338</v>
      </c>
    </row>
    <row r="10" spans="5: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c r="AR10" t="s">
        <v>339</v>
      </c>
    </row>
    <row r="11" spans="5: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49999999999999"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haeK/11bzWdYy7VwYloLFbpmsoFmWp31UiEyUt7wdFpqYehtL6O4OsPxn64Y655vGM+b6anyOPVzUp5O71IWcQ==" saltValue="c40l6oepm1WQbDSGwMwzPg=="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4" width="2.453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13</v>
      </c>
      <c r="X9" s="442"/>
      <c r="Y9" s="442" t="s">
        <v>14</v>
      </c>
      <c r="Z9" s="442" t="s">
        <v>441</v>
      </c>
      <c r="AA9" s="524" t="s">
        <v>459</v>
      </c>
      <c r="AR9" t="s">
        <v>338</v>
      </c>
    </row>
    <row r="10" spans="5: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c r="AR10" t="s">
        <v>339</v>
      </c>
    </row>
    <row r="11" spans="5: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49999999999999"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UzxDqM7gH7iVo5uoHcqy79H09JfVeCphaqbFAVdTeFuW59SV0w9Cbe1L1Dqq3oDEu7N0X1FBFtQgDY406dGdWA==" saltValue="oZvcFw9TKviVhHc000Mq7w=="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4.5"/>
  <cols>
    <col min="1" max="2" width="2.7265625" hidden="1" customWidth="1"/>
    <col min="3" max="3" width="2.7265625" customWidth="1"/>
    <col min="4" max="4" width="9.7265625" customWidth="1"/>
    <col min="5" max="5" width="33.26953125" customWidth="1"/>
    <col min="6" max="6" width="35.7265625" hidden="1" customWidth="1"/>
    <col min="7" max="7" width="37.26953125" customWidth="1"/>
    <col min="8"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4" width="20.7265625" customWidth="1"/>
    <col min="25" max="26" width="20.7265625" hidden="1" customWidth="1"/>
    <col min="27" max="28" width="20.7265625" customWidth="1"/>
    <col min="29" max="29" width="20.7265625" style="235" customWidth="1"/>
    <col min="30" max="30" width="3.81640625" style="235" customWidth="1"/>
    <col min="31" max="16383" width="4" hidden="1"/>
    <col min="16384" max="16384" width="3.726562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24" t="s">
        <v>119</v>
      </c>
      <c r="E9" s="442" t="s">
        <v>34</v>
      </c>
      <c r="F9" s="442"/>
      <c r="G9" s="524" t="s">
        <v>118</v>
      </c>
      <c r="H9" s="442" t="s">
        <v>1</v>
      </c>
      <c r="I9" s="442" t="s">
        <v>368</v>
      </c>
      <c r="J9" s="442" t="s">
        <v>3</v>
      </c>
      <c r="K9" s="442" t="s">
        <v>4</v>
      </c>
      <c r="L9" s="442" t="s">
        <v>5</v>
      </c>
      <c r="M9" s="442" t="s">
        <v>6</v>
      </c>
      <c r="N9" s="442" t="s">
        <v>7</v>
      </c>
      <c r="O9" s="442" t="s">
        <v>8</v>
      </c>
      <c r="P9" s="442"/>
      <c r="Q9" s="442"/>
      <c r="R9" s="442"/>
      <c r="S9" s="442" t="s">
        <v>9</v>
      </c>
      <c r="T9" s="524" t="s">
        <v>447</v>
      </c>
      <c r="U9" s="524" t="s">
        <v>116</v>
      </c>
      <c r="V9" s="442" t="s">
        <v>89</v>
      </c>
      <c r="W9" s="442" t="s">
        <v>12</v>
      </c>
      <c r="X9" s="442"/>
      <c r="Y9" s="442" t="s">
        <v>13</v>
      </c>
      <c r="Z9" s="442"/>
      <c r="AA9" s="442" t="s">
        <v>14</v>
      </c>
      <c r="AB9" s="442" t="s">
        <v>441</v>
      </c>
      <c r="AC9" s="524" t="s">
        <v>459</v>
      </c>
      <c r="AD9"/>
      <c r="AV9" t="s">
        <v>34</v>
      </c>
    </row>
    <row r="10" spans="4:53" ht="31.5" customHeight="1">
      <c r="D10" s="459"/>
      <c r="E10" s="442"/>
      <c r="F10" s="442"/>
      <c r="G10" s="459"/>
      <c r="H10" s="442"/>
      <c r="I10" s="442"/>
      <c r="J10" s="442"/>
      <c r="K10" s="442"/>
      <c r="L10" s="442"/>
      <c r="M10" s="442"/>
      <c r="N10" s="442"/>
      <c r="O10" s="442" t="s">
        <v>15</v>
      </c>
      <c r="P10" s="442"/>
      <c r="Q10" s="442"/>
      <c r="R10" s="442" t="s">
        <v>16</v>
      </c>
      <c r="S10" s="442"/>
      <c r="T10" s="459"/>
      <c r="U10" s="459"/>
      <c r="V10" s="442"/>
      <c r="W10" s="442"/>
      <c r="X10" s="442"/>
      <c r="Y10" s="442"/>
      <c r="Z10" s="442"/>
      <c r="AA10" s="442"/>
      <c r="AB10" s="442"/>
      <c r="AC10" s="459"/>
      <c r="AD10"/>
      <c r="AV10" t="s">
        <v>379</v>
      </c>
    </row>
    <row r="11" spans="4:53" ht="78.75" customHeight="1">
      <c r="D11" s="441"/>
      <c r="E11" s="442"/>
      <c r="F11" s="442"/>
      <c r="G11" s="441"/>
      <c r="H11" s="442"/>
      <c r="I11" s="442"/>
      <c r="J11" s="442"/>
      <c r="K11" s="442"/>
      <c r="L11" s="442"/>
      <c r="M11" s="442"/>
      <c r="N11" s="442"/>
      <c r="O11" s="27" t="s">
        <v>17</v>
      </c>
      <c r="P11" s="27" t="s">
        <v>18</v>
      </c>
      <c r="Q11" s="27" t="s">
        <v>19</v>
      </c>
      <c r="R11" s="442"/>
      <c r="S11" s="442"/>
      <c r="T11" s="441"/>
      <c r="U11" s="441"/>
      <c r="V11" s="442"/>
      <c r="W11" s="27" t="s">
        <v>20</v>
      </c>
      <c r="X11" s="27" t="s">
        <v>21</v>
      </c>
      <c r="Y11" s="27" t="s">
        <v>20</v>
      </c>
      <c r="Z11" s="27" t="s">
        <v>21</v>
      </c>
      <c r="AA11" s="442"/>
      <c r="AB11" s="442"/>
      <c r="AC11" s="441"/>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49999999999999"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49999999999999"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a//VSrsCydOP/0DO8n99g86VOhEmKHjSUpA81DErT6ZxozvcP2DYJGZ3uuJUmHG0ciIf/kEft20YoJE+/F3wvw==" saltValue="FIhP5P2c66KS5/H5rcVhsg=="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E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7265625" customWidth="1"/>
    <col min="29" max="16383" width="13" hidden="1"/>
    <col min="16384" max="16384" width="3.726562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R11" t="s">
        <v>347</v>
      </c>
    </row>
    <row r="12" spans="5:44" ht="20.149999999999999"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Vdn+7hDcMe7ekfI8vyHPcJ+FXlAGpIeDNWJ8QhUjTKzvGmDhXrVmw3OTW4Q4rIH0ZqyOLBN7EVACg04FP7bQQQ==" saltValue="aetH8V9IpsZiyVYgctNJ5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81640625" customWidth="1"/>
    <col min="29" max="16383" width="22.453125" hidden="1"/>
    <col min="16384" max="16384" width="2.816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qFUYn9EykgjhKSLmVyj3NE/X8l1XVC4bGZCcgx0akGno9bM4GB2y+MUth+o2DnZE4kYmj7U3uF9mAo/IqKjPyg==" saltValue="BqUNNZW0EoZx2SvxZPkWS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6TWViMKCv5VZhQGsZfxlfsQVCZrj8F8AJ+AMWMHbNWmjsHsOUv5NLyyJUOMNAeHAG5d/y2L5M70BFEiYTv9MPA==" saltValue="s3KCcyYkkujcembmQN6wj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3.7265625" customWidth="1"/>
    <col min="29" max="16383" width="4.7265625" hidden="1"/>
    <col min="16384" max="16384" width="3.7265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Q9" t="s">
        <v>346</v>
      </c>
    </row>
    <row r="10" spans="5:43"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Q10" t="s">
        <v>336</v>
      </c>
    </row>
    <row r="11" spans="5:43"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Q11" t="s">
        <v>347</v>
      </c>
    </row>
    <row r="12" spans="5:43" ht="20.149999999999999"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HRDbRU9uRHgo84+3EV6bbLYI3QPA84thVKj7NMWlSnbUY6S6oBZuuktsBji8tDds+t8mN0W29ioneVSmOETawg==" saltValue="gTB3UPYUE/S6NlHYfwo/7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3" sqref="F13"/>
    </sheetView>
  </sheetViews>
  <sheetFormatPr defaultColWidth="0" defaultRowHeight="14.5" zeroHeight="1"/>
  <cols>
    <col min="1" max="1" width="2.81640625" hidden="1" customWidth="1"/>
    <col min="2" max="2" width="2.453125" hidden="1" customWidth="1"/>
    <col min="3" max="3" width="2.81640625" hidden="1" customWidth="1"/>
    <col min="4" max="4" width="2.81640625" customWidth="1"/>
    <col min="5" max="5" width="80.81640625" customWidth="1"/>
    <col min="6" max="6" width="35.54296875" bestFit="1" customWidth="1"/>
    <col min="7" max="7" width="2.7265625" customWidth="1"/>
    <col min="8" max="16383" width="1.26953125" hidden="1"/>
    <col min="16384" max="16384" width="4.269531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5" customHeight="1">
      <c r="S4" t="s">
        <v>444</v>
      </c>
      <c r="T4" t="s">
        <v>103</v>
      </c>
      <c r="W4" t="s">
        <v>445</v>
      </c>
    </row>
    <row r="5" spans="5:24" ht="30" customHeight="1">
      <c r="E5" s="436" t="s">
        <v>90</v>
      </c>
      <c r="F5" s="437"/>
      <c r="S5" t="s">
        <v>445</v>
      </c>
    </row>
    <row r="6" spans="5:24" ht="20.149999999999999" customHeight="1">
      <c r="E6" s="15" t="s">
        <v>106</v>
      </c>
      <c r="F6" s="239"/>
    </row>
    <row r="7" spans="5:24" ht="20.149999999999999" customHeight="1">
      <c r="E7" s="15" t="s">
        <v>450</v>
      </c>
      <c r="F7" s="239" t="s">
        <v>883</v>
      </c>
      <c r="M7" t="s">
        <v>356</v>
      </c>
      <c r="X7" t="s">
        <v>93</v>
      </c>
    </row>
    <row r="8" spans="5:24" ht="20.149999999999999" customHeight="1">
      <c r="E8" s="15" t="s">
        <v>451</v>
      </c>
      <c r="F8" s="239"/>
      <c r="M8" t="s">
        <v>357</v>
      </c>
      <c r="X8" t="s">
        <v>104</v>
      </c>
    </row>
    <row r="9" spans="5:24" ht="20.149999999999999" customHeight="1">
      <c r="E9" s="15" t="s">
        <v>452</v>
      </c>
      <c r="F9" s="239" t="s">
        <v>881</v>
      </c>
      <c r="M9" t="s">
        <v>358</v>
      </c>
    </row>
    <row r="10" spans="5:24" ht="20.149999999999999" customHeight="1">
      <c r="E10" s="15" t="s">
        <v>105</v>
      </c>
      <c r="F10" s="239" t="s">
        <v>882</v>
      </c>
      <c r="M10" t="s">
        <v>446</v>
      </c>
    </row>
    <row r="11" spans="5:24" ht="20.149999999999999" customHeight="1">
      <c r="E11" s="15" t="s">
        <v>442</v>
      </c>
      <c r="F11" s="172" t="s">
        <v>93</v>
      </c>
    </row>
    <row r="12" spans="5:24" ht="20.149999999999999" customHeight="1">
      <c r="E12" s="15" t="s">
        <v>91</v>
      </c>
      <c r="F12" s="172" t="s">
        <v>94</v>
      </c>
    </row>
    <row r="13" spans="5:24" ht="20.149999999999999" customHeight="1">
      <c r="E13" s="15" t="s">
        <v>222</v>
      </c>
      <c r="F13" s="172" t="s">
        <v>444</v>
      </c>
      <c r="R13" s="205"/>
    </row>
    <row r="14" spans="5:24" ht="27" customHeight="1">
      <c r="E14" s="15" t="s">
        <v>443</v>
      </c>
      <c r="F14" s="239" t="s">
        <v>880</v>
      </c>
      <c r="R14" s="206"/>
    </row>
    <row r="15" spans="5:24" ht="36.75" customHeight="1">
      <c r="E15" s="16" t="s">
        <v>92</v>
      </c>
      <c r="F15" s="379" t="s">
        <v>577</v>
      </c>
      <c r="G15" s="169"/>
      <c r="I15" s="206"/>
      <c r="S15" s="206"/>
    </row>
    <row r="16" spans="5:24" ht="22.5" customHeight="1">
      <c r="E16" s="15" t="s">
        <v>227</v>
      </c>
      <c r="F16" s="239" t="s">
        <v>357</v>
      </c>
    </row>
    <row r="17" spans="4:6" s="17" customFormat="1" ht="28.5" customHeight="1">
      <c r="E17" s="15" t="s">
        <v>646</v>
      </c>
      <c r="F17" s="239" t="s">
        <v>104</v>
      </c>
    </row>
    <row r="18" spans="4:6" s="17" customFormat="1" ht="21" hidden="1">
      <c r="E18" s="435"/>
      <c r="F18" s="435"/>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password="F884"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E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54296875" customWidth="1"/>
    <col min="29" max="16383" width="3.81640625" hidden="1"/>
    <col min="16384" max="16384" width="4.542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Q9" t="s">
        <v>346</v>
      </c>
    </row>
    <row r="10" spans="5:43"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Q10" t="s">
        <v>336</v>
      </c>
    </row>
    <row r="11" spans="5:43"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m3lnyfd7+7e9KFVcx64Ya4rif8VzgM/czeGFbeJLTZZH3eBK4kqdTXXKi+Q54WAEiFugF17OScvZ5FBNhdQl3g==" saltValue="+dmTRuRbxYt1pnH8reJCR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BWZ7jQt7DSGQXYYaZmWpTfk7+pe0Ali+6IqqSxzk+JOyZ4WStSIjZEmACiaTlkcBKlvOJUgE0hv6Fz/zwZq1MQ==" saltValue="h6mXbTZdF/RT4P6LnYDe7g=="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7265625" customWidth="1"/>
    <col min="29" max="16383" width="5.7265625" hidden="1"/>
    <col min="16384" max="16384" width="2.7265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nBVCgODwSO/xsWRsalwRnsR1Ly5i+JWGbCK5Qd8Mj0Iz4gsKn1ksGjKkgFxqPRDOWQO+y4YRc0prwqZalGFFaw==" saltValue="TjQkVS+O/Fdp6nmR6mSJU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7"/>
  <sheetViews>
    <sheetView showGridLines="0" topLeftCell="A7" zoomScale="90" zoomScaleNormal="90" workbookViewId="0">
      <selection activeCell="F17" sqref="F17"/>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65" t="s">
        <v>878</v>
      </c>
      <c r="G15" s="366" t="s">
        <v>879</v>
      </c>
      <c r="H15" s="38">
        <v>469000</v>
      </c>
      <c r="I15" s="38"/>
      <c r="J15" s="38"/>
      <c r="K15" s="364">
        <f>+IFERROR(IF(COUNT(H15:J15),ROUND(SUM(H15:J15),0),""),"")</f>
        <v>469000</v>
      </c>
      <c r="L15" s="42">
        <f>+IFERROR(IF(COUNT(K15),ROUND(K15/'Shareholding Pattern'!$L$78*100,2),""),"")</f>
        <v>3.05</v>
      </c>
      <c r="M15" s="170">
        <f>IF(H15="","",H15)</f>
        <v>469000</v>
      </c>
      <c r="N15" s="170"/>
      <c r="O15" s="229">
        <f>+IFERROR(IF(COUNT(M15:N15),ROUND(SUM(M15,N15),2),""),"")</f>
        <v>469000</v>
      </c>
      <c r="P15" s="42">
        <f>+IFERROR(IF(COUNT(O15),ROUND(O15/('Shareholding Pattern'!$P$79)*100,2),""),"")</f>
        <v>3.05</v>
      </c>
      <c r="Q15" s="38"/>
      <c r="R15" s="38"/>
      <c r="S15" s="364" t="str">
        <f>+IFERROR(IF(COUNT(Q15:R15),ROUND(SUM(Q15:R15),0),""),"")</f>
        <v/>
      </c>
      <c r="T15" s="14">
        <f>+IFERROR(IF(COUNT(K15,S15),ROUND(SUM(S15,K15)/SUM('Shareholding Pattern'!$L$78,'Shareholding Pattern'!$T$78)*100,2),""),"")</f>
        <v>3.05</v>
      </c>
      <c r="U15" s="38">
        <v>0</v>
      </c>
      <c r="V15" s="229">
        <f>+IFERROR(IF(COUNT(U15),ROUND(SUM(U15)/SUM(K15)*100,2),""),0)</f>
        <v>0</v>
      </c>
      <c r="W15" s="38">
        <v>469000</v>
      </c>
      <c r="X15" s="228"/>
      <c r="Y15" s="38">
        <v>0</v>
      </c>
      <c r="Z15" s="38">
        <v>0</v>
      </c>
      <c r="AA15" s="38">
        <v>0</v>
      </c>
      <c r="AB15" s="10"/>
      <c r="AC15" s="10" t="e">
        <f>SUM(#REF!)</f>
        <v>#REF!</v>
      </c>
    </row>
    <row r="16" spans="5:29" hidden="1">
      <c r="E16" s="34"/>
      <c r="J16" s="169"/>
      <c r="K16" s="169"/>
      <c r="N16" s="169"/>
      <c r="O16" s="169"/>
      <c r="V16" s="169"/>
      <c r="W16" s="35"/>
      <c r="X16" s="35"/>
      <c r="Y16" s="35"/>
      <c r="Z16" s="35"/>
      <c r="AA16" s="36"/>
    </row>
    <row r="17" spans="5:27" ht="20.149999999999999" customHeight="1">
      <c r="E17" s="48"/>
      <c r="F17" s="49" t="s">
        <v>392</v>
      </c>
      <c r="G17" s="49" t="s">
        <v>19</v>
      </c>
      <c r="H17" s="44">
        <f>+IFERROR(IF(COUNT(H14:H16),ROUND(SUM(H14:H16),0),""),"")</f>
        <v>469000</v>
      </c>
      <c r="I17" s="44" t="str">
        <f>+IFERROR(IF(COUNT(I14:I16),ROUND(SUM(I14:I16),0),""),"")</f>
        <v/>
      </c>
      <c r="J17" s="44" t="str">
        <f>+IFERROR(IF(COUNT(J14:J16),ROUND(SUM(J14:J16),0),""),"")</f>
        <v/>
      </c>
      <c r="K17" s="44">
        <f>+IFERROR(IF(COUNT(K14:K16),ROUND(SUM(K14:K16),0),""),"")</f>
        <v>469000</v>
      </c>
      <c r="L17" s="14">
        <f>+IFERROR(IF(COUNT(K17),ROUND(K17/'Shareholding Pattern'!$L$78*100,2),""),"")</f>
        <v>3.05</v>
      </c>
      <c r="M17" s="29">
        <f>+IFERROR(IF(COUNT(M14:M16),ROUND(SUM(M14:M16),0),""),"")</f>
        <v>469000</v>
      </c>
      <c r="N17" s="29" t="str">
        <f>+IFERROR(IF(COUNT(N14:N16),ROUND(SUM(N14:N16),0),""),"")</f>
        <v/>
      </c>
      <c r="O17" s="29">
        <f>+IFERROR(IF(COUNT(O14:O16),ROUND(SUM(O14:O16),0),""),"")</f>
        <v>469000</v>
      </c>
      <c r="P17" s="14">
        <f>+IFERROR(IF(COUNT(O17),ROUND(O17/('Shareholding Pattern'!$P$79)*100,2),""),"")</f>
        <v>3.05</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3.05</v>
      </c>
      <c r="U17" s="44">
        <f>+IFERROR(IF(COUNT(U14:U16),ROUND(SUM(U14:U16),0),""),"")</f>
        <v>0</v>
      </c>
      <c r="V17" s="14">
        <f>+IFERROR(IF(COUNT(U17),ROUND(SUM(U17)/SUM(K17)*100,2),""),0)</f>
        <v>0</v>
      </c>
      <c r="W17" s="44">
        <f>+IFERROR(IF(COUNT(W14:W16),ROUND(SUM(W14:W16),0),""),"")</f>
        <v>469000</v>
      </c>
      <c r="X17" s="337"/>
      <c r="Y17" s="44">
        <f>+IFERROR(IF(COUNT(Y14:Y16),ROUND(SUM(Y14:Y16),0),""),"")</f>
        <v>0</v>
      </c>
      <c r="Z17" s="44">
        <f>+IFERROR(IF(COUNT(Z14:Z16),ROUND(SUM(Z14:Z16),0),""),"")</f>
        <v>0</v>
      </c>
      <c r="AA17" s="44">
        <f>+IFERROR(IF(COUNT(AA14:AA16),ROUND(SUM(AA14:AA16),0),""),"")</f>
        <v>0</v>
      </c>
    </row>
  </sheetData>
  <sheetProtection algorithmName="SHA-512" hashValue="VWUil4m8S6mwHNZm5IgEag/NNljPCJ217fBfsl9t7w3q4w9/jt3E7PhOKz40YIlAQFfvbT4UdTbbX8yOEye+Mw==" saltValue="Jm6rIpcQgsau0f6hXE3nk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U15" xr:uid="{00000000-0002-0000-1600-000000000000}">
      <formula1>H13</formula1>
    </dataValidation>
    <dataValidation type="whole" operator="lessThanOrEqual" allowBlank="1" showInputMessage="1" showErrorMessage="1" sqref="W13 W15" xr:uid="{00000000-0002-0000-1600-000001000000}">
      <formula1>K13</formula1>
    </dataValidation>
    <dataValidation type="textLength" operator="equal" allowBlank="1" showInputMessage="1" showErrorMessage="1" prompt="[A-Z][A-Z][A-Z][A-Z][A-Z][0-9][0-9][0-9][0-9][A-Z]_x000a__x000a_In absence of PAN write : ZZZZZ9999Z" sqref="G13 G15" xr:uid="{00000000-0002-0000-1600-000002000000}">
      <formula1>10</formula1>
    </dataValidation>
    <dataValidation type="whole" operator="greaterThanOrEqual" allowBlank="1" showInputMessage="1" showErrorMessage="1" sqref="Q13:R13 M13:N13 H13:J13 Q15:R15 M15:N15 H15:J15"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1600-000006000000}">
      <formula1>K13</formula1>
    </dataValidation>
  </dataValidations>
  <hyperlinks>
    <hyperlink ref="G17" location="'Shareholding Pattern'!F40" display="Total" xr:uid="{00000000-0004-0000-1600-000000000000}"/>
    <hyperlink ref="F17" location="'Shareholding Pattern'!F68" display="Click here to go back" xr:uid="{00000000-0004-0000-16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3553"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Vize9t1dYaOaF8e+2c/NSPOyTOsCKWSnZVL6VSwytkJ2h2gQzdKhtiC5wINw6DBfTEqSXzANAgG/UbXsV3dhg==" saltValue="0GK+wk7LBD4AM/A3eFaC3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30" width="0" hidden="1" customWidth="1"/>
    <col min="31"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30"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30"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30" s="6" customFormat="1" ht="20.149999999999999"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ht2G41HhG3egr5wU/jn14xi8BzH22OZvPgI62nWOerVK8tWVzlKPig4ej2gYQGhIG0ZyBXaqeIR0NI9fpvh0Mg==" saltValue="xVImNITothXM9kRkm4vbr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VSWJ+hgXGAtIxQSOdp2zQBqpQhUrIjeKdv2LHQnx3VGMo/AuIcS8A2ds3zo5pOvD3oCfa4E87IzM7TNK5xuKvg==" saltValue="hMavgg2ab2akhAqMQvB+d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a3qKA19M+x0acHIJOnQovTIy/93RVOPmO9nuH0CbQ578lcXyS1mTPC769xhH5C9ovVwCgFZb68WGiOSqC3kMkQ==" saltValue="ruAQ6hsWeKPu08celPY1z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30"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30"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30" s="6" customFormat="1" ht="20.149999999999999"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GbRl/tQLxs6ORsgbgztZeSMpdwXi+4E6joM/CigZSSu0Su6Y1DeMu2EMA/c3OUv+aGZ82PtSkz8pBH2OlE9prw==" saltValue="/TW4yZADL9rKf/kKR6+UZ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29" width="1.81640625" hidden="1" customWidth="1"/>
    <col min="30" max="16383" width="21.54296875" hidden="1"/>
    <col min="16384" max="16384" width="1.816406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30"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30"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30" s="6" customFormat="1" ht="20.149999999999999"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mrmks/OHIPfsUASwt8a22oe6iNOpDIL/vLpFnCS0sB5FzC4GQ1ttpU7ygI8FvVUFN0n3Y076KhAVBDKGZHhbrQ==" saltValue="vY9NAgnJ0SDBqTZfFJZVV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E10" sqref="E10"/>
    </sheetView>
  </sheetViews>
  <sheetFormatPr defaultColWidth="0" defaultRowHeight="14.5"/>
  <cols>
    <col min="1" max="2" width="2.7265625" hidden="1" customWidth="1"/>
    <col min="3" max="3" width="2.7265625" customWidth="1"/>
    <col min="4" max="4" width="6.7265625" customWidth="1"/>
    <col min="5" max="5" width="72.1796875" customWidth="1"/>
    <col min="6" max="6" width="14.7265625" customWidth="1"/>
    <col min="7" max="7" width="18.1796875" customWidth="1"/>
    <col min="8" max="8" width="17" customWidth="1"/>
    <col min="9" max="9" width="17.54296875" customWidth="1"/>
    <col min="10" max="10" width="4" customWidth="1"/>
    <col min="11" max="16" width="2.7265625" hidden="1"/>
    <col min="17" max="16383" width="10.179687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49999999999999" customHeight="1">
      <c r="D9" s="22">
        <v>1</v>
      </c>
      <c r="E9" s="264" t="s">
        <v>108</v>
      </c>
      <c r="F9" s="171" t="s">
        <v>104</v>
      </c>
      <c r="G9" s="369" t="s">
        <v>104</v>
      </c>
      <c r="H9" s="369" t="s">
        <v>104</v>
      </c>
      <c r="I9" s="369" t="s">
        <v>104</v>
      </c>
      <c r="M9">
        <v>1</v>
      </c>
      <c r="N9">
        <v>1</v>
      </c>
      <c r="O9">
        <v>1</v>
      </c>
      <c r="P9">
        <v>1</v>
      </c>
      <c r="R9" t="s">
        <v>495</v>
      </c>
      <c r="S9" t="s">
        <v>496</v>
      </c>
      <c r="T9" t="s">
        <v>497</v>
      </c>
      <c r="U9" t="s">
        <v>498</v>
      </c>
    </row>
    <row r="10" spans="1:21" ht="20.149999999999999" customHeight="1">
      <c r="D10" s="23">
        <v>2</v>
      </c>
      <c r="E10" s="265" t="s">
        <v>109</v>
      </c>
      <c r="F10" s="172" t="s">
        <v>104</v>
      </c>
      <c r="G10" s="370" t="s">
        <v>104</v>
      </c>
      <c r="H10" s="370" t="s">
        <v>104</v>
      </c>
      <c r="I10" s="370" t="s">
        <v>104</v>
      </c>
      <c r="M10">
        <v>1</v>
      </c>
      <c r="N10">
        <v>1</v>
      </c>
      <c r="O10">
        <v>1</v>
      </c>
      <c r="P10">
        <v>1</v>
      </c>
      <c r="R10" t="s">
        <v>499</v>
      </c>
      <c r="S10" t="s">
        <v>500</v>
      </c>
      <c r="T10" t="s">
        <v>501</v>
      </c>
      <c r="U10" t="s">
        <v>502</v>
      </c>
    </row>
    <row r="11" spans="1:21" ht="20.149999999999999" customHeight="1">
      <c r="D11" s="23">
        <v>3</v>
      </c>
      <c r="E11" s="265" t="s">
        <v>110</v>
      </c>
      <c r="F11" s="172" t="s">
        <v>104</v>
      </c>
      <c r="G11" s="370" t="s">
        <v>104</v>
      </c>
      <c r="H11" s="370" t="s">
        <v>104</v>
      </c>
      <c r="I11" s="370" t="s">
        <v>104</v>
      </c>
      <c r="M11">
        <v>1</v>
      </c>
      <c r="N11">
        <v>1</v>
      </c>
      <c r="O11">
        <v>1</v>
      </c>
      <c r="P11">
        <v>1</v>
      </c>
      <c r="R11" t="s">
        <v>503</v>
      </c>
      <c r="S11" t="s">
        <v>504</v>
      </c>
      <c r="T11" t="s">
        <v>505</v>
      </c>
      <c r="U11" t="s">
        <v>506</v>
      </c>
    </row>
    <row r="12" spans="1:21" ht="29">
      <c r="D12" s="23">
        <v>4</v>
      </c>
      <c r="E12" s="265" t="s">
        <v>111</v>
      </c>
      <c r="F12" s="172" t="s">
        <v>104</v>
      </c>
      <c r="G12" s="370" t="s">
        <v>104</v>
      </c>
      <c r="H12" s="370" t="s">
        <v>104</v>
      </c>
      <c r="I12" s="370" t="s">
        <v>104</v>
      </c>
      <c r="M12">
        <v>1</v>
      </c>
      <c r="N12">
        <v>1</v>
      </c>
      <c r="O12">
        <v>1</v>
      </c>
      <c r="P12">
        <v>1</v>
      </c>
      <c r="R12" t="s">
        <v>507</v>
      </c>
      <c r="S12" t="s">
        <v>508</v>
      </c>
      <c r="T12" t="s">
        <v>509</v>
      </c>
      <c r="U12" t="s">
        <v>510</v>
      </c>
    </row>
    <row r="13" spans="1:21" ht="21.75" customHeight="1">
      <c r="D13" s="23">
        <v>5</v>
      </c>
      <c r="E13" s="265" t="s">
        <v>112</v>
      </c>
      <c r="F13" s="172" t="s">
        <v>93</v>
      </c>
      <c r="G13" s="172" t="s">
        <v>93</v>
      </c>
      <c r="H13" s="375" t="s">
        <v>93</v>
      </c>
      <c r="I13" s="375" t="s">
        <v>104</v>
      </c>
      <c r="M13">
        <v>0</v>
      </c>
      <c r="N13">
        <v>0</v>
      </c>
      <c r="O13">
        <v>0</v>
      </c>
      <c r="P13">
        <v>1</v>
      </c>
      <c r="R13" t="s">
        <v>511</v>
      </c>
      <c r="S13" t="s">
        <v>512</v>
      </c>
      <c r="T13" t="s">
        <v>513</v>
      </c>
      <c r="U13" t="s">
        <v>514</v>
      </c>
    </row>
    <row r="14" spans="1:21" s="17" customFormat="1" ht="20.149999999999999" customHeight="1">
      <c r="A14"/>
      <c r="B14"/>
      <c r="C14"/>
      <c r="D14" s="85">
        <v>6</v>
      </c>
      <c r="E14" s="266" t="s">
        <v>113</v>
      </c>
      <c r="F14" s="259" t="s">
        <v>104</v>
      </c>
      <c r="G14" s="371" t="s">
        <v>104</v>
      </c>
      <c r="H14" s="372"/>
      <c r="I14" s="373"/>
      <c r="M14" s="17">
        <v>1</v>
      </c>
      <c r="N14" s="17">
        <v>1</v>
      </c>
      <c r="O14" s="17">
        <v>0</v>
      </c>
      <c r="P14" s="17">
        <v>0</v>
      </c>
      <c r="R14" s="17" t="s">
        <v>515</v>
      </c>
      <c r="S14" s="17" t="s">
        <v>516</v>
      </c>
      <c r="T14" s="17" t="s">
        <v>517</v>
      </c>
      <c r="U14" s="17" t="s">
        <v>518</v>
      </c>
    </row>
    <row r="15" spans="1:21" s="17" customFormat="1" ht="20.149999999999999" customHeight="1">
      <c r="A15"/>
      <c r="B15"/>
      <c r="C15"/>
      <c r="D15" s="85">
        <v>7</v>
      </c>
      <c r="E15" s="265" t="s">
        <v>381</v>
      </c>
      <c r="F15" s="309" t="s">
        <v>104</v>
      </c>
      <c r="G15" s="377" t="s">
        <v>104</v>
      </c>
      <c r="H15" s="378" t="s">
        <v>104</v>
      </c>
      <c r="I15" s="378" t="s">
        <v>104</v>
      </c>
      <c r="M15" s="17">
        <v>1</v>
      </c>
      <c r="N15" s="17">
        <v>1</v>
      </c>
      <c r="O15" s="17">
        <v>1</v>
      </c>
      <c r="P15" s="17">
        <v>1</v>
      </c>
      <c r="R15" s="17" t="s">
        <v>519</v>
      </c>
      <c r="S15" s="17" t="s">
        <v>520</v>
      </c>
      <c r="T15" s="17" t="s">
        <v>521</v>
      </c>
      <c r="U15" s="17" t="s">
        <v>522</v>
      </c>
    </row>
    <row r="16" spans="1:21" ht="21" customHeight="1">
      <c r="D16" s="24">
        <v>8</v>
      </c>
      <c r="E16" s="267" t="s">
        <v>600</v>
      </c>
      <c r="F16" s="310" t="s">
        <v>104</v>
      </c>
      <c r="G16" s="438"/>
      <c r="H16" s="439"/>
      <c r="I16" s="440"/>
      <c r="R16" s="169" t="s">
        <v>600</v>
      </c>
    </row>
  </sheetData>
  <sheetProtection algorithmName="SHA-512" hashValue="SxAR2ZYBpPqefWbpf5C4bCTQZJkECnkRUMLNdRgaaZ8wdmHmTvItmc0dvpg8zLzf0x2j3QR0gO+v+VFGkysm8A==" saltValue="fOFWS4NwyeF0+PZAZCdH3Q=="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BQX2Ue1p4G8wc04hjw7X9YluAPrdyX8GoZNo6bLXfjMrg6oTGS2GeZ3LpNqPyvdm1o7MjP2kP/fxf5vga+OtgQ==" saltValue="5HquiC8/6G+5UIufR/Cgb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tVpF0knBvWKzlmzbloS6VLi/X5p5mZn30kAIAJuwEfeSZSSaMZ8uuZ7rPbgUzc0kEMQwV7lj+C1PlyAyXfC5oQ==" saltValue="FX3sbeaHqGQaas5iuuuvs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oYByhsXG8Qc34YAIZIqEwCdvToGZ1NBU8Z7YgU/da8Ad0d4wm5tjsvfHy+BiPD/48NfGs07xcNz4z5TKa88BzQ==" saltValue="lX+LIWmSZmfBQSIAO3l2m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LgZQ4kanwHP9rOHQ1OcLl1Ch2H65DPEA9Roc10fFWdgvikqmnMR3bDvC4X82GdvnZrcjaj7vOuWyZES52n0BKg==" saltValue="jNiAsf6b0rSLE0CS+J7iX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rYRP1FblUbffnXyVYEIDun5gIoIRcCOOHPkpaz5ANJWwXIkTQWET2VEU6mxtg9gN5X0IkheQrkfj4bt/l/bhvg==" saltValue="qWLS0+2z2+BBmMwpY/zYS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4.5"/>
  <cols>
    <col min="1" max="1" width="2.26953125" customWidth="1"/>
    <col min="2" max="2" width="2.1796875" customWidth="1"/>
    <col min="3" max="4" width="2"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1.81640625" customWidth="1"/>
    <col min="29" max="16383" width="21.54296875" hidden="1"/>
    <col min="16384" max="16384" width="1.816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6" customFormat="1" ht="20.149999999999999"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49999999999999"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WPGYTVkxAb4aPz+mOxRBlCudECVgwNMj0GxjBJrlGL02k1CS2plgR1LoIk7H4ZPJdfxb6+Y0O5NiD3mzNc/H2Q==" saltValue="xbOQDDWLJaBQnW9k82k/IQ=="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2" t="s">
        <v>1</v>
      </c>
      <c r="I9" s="524" t="s">
        <v>368</v>
      </c>
      <c r="J9" s="442" t="s">
        <v>3</v>
      </c>
      <c r="K9" s="442" t="s">
        <v>4</v>
      </c>
      <c r="L9" s="442" t="s">
        <v>5</v>
      </c>
      <c r="M9" s="442" t="s">
        <v>6</v>
      </c>
      <c r="N9" s="442" t="s">
        <v>7</v>
      </c>
      <c r="O9" s="442" t="s">
        <v>8</v>
      </c>
      <c r="P9" s="442"/>
      <c r="Q9" s="442"/>
      <c r="R9" s="442"/>
      <c r="S9" s="442" t="s">
        <v>9</v>
      </c>
      <c r="T9" s="524" t="s">
        <v>447</v>
      </c>
      <c r="U9" s="524" t="s">
        <v>120</v>
      </c>
      <c r="V9" s="442" t="s">
        <v>89</v>
      </c>
      <c r="W9" s="442" t="s">
        <v>12</v>
      </c>
      <c r="X9" s="442"/>
      <c r="Y9" s="442" t="s">
        <v>14</v>
      </c>
      <c r="Z9" s="442" t="s">
        <v>441</v>
      </c>
      <c r="AA9" s="474" t="s">
        <v>708</v>
      </c>
      <c r="AB9" s="475"/>
      <c r="AC9" s="476"/>
      <c r="AG9" t="s">
        <v>348</v>
      </c>
      <c r="AV9" t="s">
        <v>34</v>
      </c>
    </row>
    <row r="10" spans="4:57" ht="31.5" customHeight="1">
      <c r="D10" s="459"/>
      <c r="E10" s="459"/>
      <c r="F10" s="459"/>
      <c r="G10" s="459"/>
      <c r="H10" s="442"/>
      <c r="I10" s="459"/>
      <c r="J10" s="442"/>
      <c r="K10" s="442"/>
      <c r="L10" s="442"/>
      <c r="M10" s="442"/>
      <c r="N10" s="442"/>
      <c r="O10" s="442" t="s">
        <v>15</v>
      </c>
      <c r="P10" s="442"/>
      <c r="Q10" s="442"/>
      <c r="R10" s="442" t="s">
        <v>16</v>
      </c>
      <c r="S10" s="442"/>
      <c r="T10" s="459"/>
      <c r="U10" s="518"/>
      <c r="V10" s="442"/>
      <c r="W10" s="442"/>
      <c r="X10" s="442"/>
      <c r="Y10" s="442"/>
      <c r="Z10" s="442"/>
      <c r="AA10" s="453" t="s">
        <v>709</v>
      </c>
      <c r="AB10" s="454"/>
      <c r="AC10" s="455"/>
      <c r="AG10" t="s">
        <v>339</v>
      </c>
      <c r="AV10" t="s">
        <v>379</v>
      </c>
    </row>
    <row r="11" spans="4:57" ht="43.5">
      <c r="D11" s="441"/>
      <c r="E11" s="441"/>
      <c r="F11" s="441"/>
      <c r="G11" s="441"/>
      <c r="H11" s="442"/>
      <c r="I11" s="441"/>
      <c r="J11" s="442"/>
      <c r="K11" s="442"/>
      <c r="L11" s="442"/>
      <c r="M11" s="442"/>
      <c r="N11" s="442"/>
      <c r="O11" s="27" t="s">
        <v>17</v>
      </c>
      <c r="P11" s="27" t="s">
        <v>18</v>
      </c>
      <c r="Q11" s="27" t="s">
        <v>19</v>
      </c>
      <c r="R11" s="442"/>
      <c r="S11" s="442"/>
      <c r="T11" s="441"/>
      <c r="U11" s="519"/>
      <c r="V11" s="442"/>
      <c r="W11" s="27" t="s">
        <v>20</v>
      </c>
      <c r="X11" s="27" t="s">
        <v>21</v>
      </c>
      <c r="Y11" s="442"/>
      <c r="Z11" s="442"/>
      <c r="AA11" s="55" t="s">
        <v>710</v>
      </c>
      <c r="AB11" s="55" t="s">
        <v>711</v>
      </c>
      <c r="AC11" s="55" t="s">
        <v>712</v>
      </c>
      <c r="AG11" t="s">
        <v>344</v>
      </c>
    </row>
    <row r="12" spans="4:57" ht="15.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DL5B3egSJMRdCDvNoP2rb+WssHEGXkuJgWCqInGRgK2KIWrqIc+Q8HrOWOpY90zCvFbVkVPbJFSI3R2I7g/L2A==" saltValue="rJVrKsgGO0NL+b6YqaknVA=="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4.5"/>
  <cols>
    <col min="1" max="1" width="2.26953125" customWidth="1"/>
    <col min="2" max="2" width="2.1796875" customWidth="1"/>
    <col min="3" max="3" width="2" customWidth="1"/>
    <col min="4" max="4" width="7.1796875" customWidth="1"/>
    <col min="5" max="5" width="35.7265625" customWidth="1"/>
    <col min="6" max="7" width="38.54296875"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4.1796875" customWidth="1"/>
    <col min="32" max="16383" width="5.1796875" hidden="1"/>
    <col min="16384" max="16384" width="4.179687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24" t="s">
        <v>119</v>
      </c>
      <c r="E9" s="524" t="s">
        <v>34</v>
      </c>
      <c r="F9" s="524" t="s">
        <v>376</v>
      </c>
      <c r="G9" s="524" t="s">
        <v>118</v>
      </c>
      <c r="H9" s="442" t="s">
        <v>1</v>
      </c>
      <c r="I9" s="524" t="s">
        <v>368</v>
      </c>
      <c r="J9" s="442" t="s">
        <v>3</v>
      </c>
      <c r="K9" s="442" t="s">
        <v>4</v>
      </c>
      <c r="L9" s="442" t="s">
        <v>5</v>
      </c>
      <c r="M9" s="442" t="s">
        <v>6</v>
      </c>
      <c r="N9" s="442" t="s">
        <v>7</v>
      </c>
      <c r="O9" s="442" t="s">
        <v>8</v>
      </c>
      <c r="P9" s="442"/>
      <c r="Q9" s="442"/>
      <c r="R9" s="442"/>
      <c r="S9" s="442" t="s">
        <v>9</v>
      </c>
      <c r="T9" s="524" t="s">
        <v>447</v>
      </c>
      <c r="U9" s="524" t="s">
        <v>120</v>
      </c>
      <c r="V9" s="442" t="s">
        <v>89</v>
      </c>
      <c r="W9" s="442" t="s">
        <v>12</v>
      </c>
      <c r="X9" s="442"/>
      <c r="Y9" s="442" t="s">
        <v>14</v>
      </c>
      <c r="Z9" s="442" t="s">
        <v>441</v>
      </c>
      <c r="AA9" s="474" t="s">
        <v>708</v>
      </c>
      <c r="AB9" s="475"/>
      <c r="AC9" s="476"/>
      <c r="AG9" t="s">
        <v>348</v>
      </c>
      <c r="AV9" t="s">
        <v>34</v>
      </c>
    </row>
    <row r="10" spans="4:57" ht="31.5" customHeight="1">
      <c r="D10" s="459"/>
      <c r="E10" s="459"/>
      <c r="F10" s="459"/>
      <c r="G10" s="459"/>
      <c r="H10" s="442"/>
      <c r="I10" s="459"/>
      <c r="J10" s="442"/>
      <c r="K10" s="442"/>
      <c r="L10" s="442"/>
      <c r="M10" s="442"/>
      <c r="N10" s="442"/>
      <c r="O10" s="442" t="s">
        <v>15</v>
      </c>
      <c r="P10" s="442"/>
      <c r="Q10" s="442"/>
      <c r="R10" s="442" t="s">
        <v>16</v>
      </c>
      <c r="S10" s="442"/>
      <c r="T10" s="459"/>
      <c r="U10" s="518"/>
      <c r="V10" s="442"/>
      <c r="W10" s="442"/>
      <c r="X10" s="442"/>
      <c r="Y10" s="442"/>
      <c r="Z10" s="442"/>
      <c r="AA10" s="453" t="s">
        <v>709</v>
      </c>
      <c r="AB10" s="454"/>
      <c r="AC10" s="455"/>
      <c r="AG10" t="s">
        <v>339</v>
      </c>
      <c r="AV10" t="s">
        <v>379</v>
      </c>
    </row>
    <row r="11" spans="4:57" ht="43.5">
      <c r="D11" s="441"/>
      <c r="E11" s="441"/>
      <c r="F11" s="441"/>
      <c r="G11" s="441"/>
      <c r="H11" s="442"/>
      <c r="I11" s="441"/>
      <c r="J11" s="442"/>
      <c r="K11" s="442"/>
      <c r="L11" s="442"/>
      <c r="M11" s="442"/>
      <c r="N11" s="442"/>
      <c r="O11" s="27" t="s">
        <v>17</v>
      </c>
      <c r="P11" s="27" t="s">
        <v>18</v>
      </c>
      <c r="Q11" s="27" t="s">
        <v>19</v>
      </c>
      <c r="R11" s="442"/>
      <c r="S11" s="442"/>
      <c r="T11" s="441"/>
      <c r="U11" s="519"/>
      <c r="V11" s="442"/>
      <c r="W11" s="27" t="s">
        <v>20</v>
      </c>
      <c r="X11" s="27" t="s">
        <v>21</v>
      </c>
      <c r="Y11" s="442"/>
      <c r="Z11" s="442"/>
      <c r="AA11" s="55" t="s">
        <v>710</v>
      </c>
      <c r="AB11" s="55" t="s">
        <v>711</v>
      </c>
      <c r="AC11" s="55" t="s">
        <v>712</v>
      </c>
      <c r="AG11" t="s">
        <v>344</v>
      </c>
    </row>
    <row r="12" spans="4:57" ht="15.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49999999999999"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ZZcjSIh/Cch4xjdViw15hwYCmFtkBeGL2Bgp+zSaViPbqFRVV2L09PPAG5X+VHikPn56u4vTx+BJlkAPrshug==" saltValue="5fQUkU0oewCf2TL0N0Mdiw=="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Q9" t="s">
        <v>346</v>
      </c>
    </row>
    <row r="10" spans="5:43"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Q10" t="s">
        <v>336</v>
      </c>
    </row>
    <row r="11" spans="5:43"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KgdBh4Nk9z7nk+sjUPDpFiqmOYIXbhl0KJNM4iZ8t7wXYSsQvNzlSyGwNVFOOkk9vtuu6oLkCA8Srwo8xRSFpg==" saltValue="pjRqEnuF3U3RNmaPTVZo5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Q9" t="s">
        <v>346</v>
      </c>
    </row>
    <row r="10" spans="5:43"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Q10" t="s">
        <v>336</v>
      </c>
    </row>
    <row r="11" spans="5:43"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mmUcVSQ3TFnLv9g1AoZ97qsUaR2+YShmBwaOgNqgnO5mHE2ecrYK4kWmzpnBUYodawxu8N7CrCa2+Ip1sDRwlw==" saltValue="glWRPuUt3mmYdjvv/fw+w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12" zoomScale="90" zoomScaleNormal="90" workbookViewId="0">
      <selection activeCell="F13" sqref="F13"/>
    </sheetView>
  </sheetViews>
  <sheetFormatPr defaultColWidth="0" defaultRowHeight="14.5"/>
  <cols>
    <col min="1" max="1" width="2.54296875" hidden="1" customWidth="1"/>
    <col min="2" max="3" width="9.1796875" hidden="1" customWidth="1"/>
    <col min="4" max="4" width="9.1796875" customWidth="1"/>
    <col min="5" max="5" width="7.1796875" customWidth="1"/>
    <col min="6" max="6" width="35.7265625" customWidth="1"/>
    <col min="7" max="7" width="16" customWidth="1"/>
    <col min="8" max="8" width="24.26953125" customWidth="1"/>
    <col min="9" max="12" width="16.7265625" customWidth="1"/>
    <col min="13" max="13" width="18.81640625" customWidth="1"/>
    <col min="14" max="14" width="20.26953125" style="54" customWidth="1"/>
    <col min="15" max="15" width="22.26953125" style="54" customWidth="1"/>
    <col min="16" max="16" width="17.7265625" customWidth="1"/>
    <col min="17" max="17" width="21.26953125" customWidth="1"/>
    <col min="18" max="18" width="16.7265625" customWidth="1"/>
    <col min="19" max="19" width="21.453125" customWidth="1"/>
    <col min="20" max="20" width="22.453125" customWidth="1"/>
    <col min="21" max="21" width="18.81640625" customWidth="1"/>
    <col min="22" max="22" width="16.7265625" customWidth="1"/>
    <col min="23" max="23" width="12.26953125" customWidth="1"/>
    <col min="24" max="24" width="16.7265625" customWidth="1"/>
    <col min="25" max="25" width="17.1796875" bestFit="1" customWidth="1"/>
    <col min="26" max="28" width="17.1796875" customWidth="1"/>
    <col min="29" max="30" width="2.26953125" customWidth="1"/>
    <col min="31" max="16383" width="9.1796875" hidden="1"/>
    <col min="16384" max="16384" width="2.269531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47" t="s">
        <v>146</v>
      </c>
      <c r="F8" s="448"/>
      <c r="G8" s="448"/>
      <c r="H8" s="448"/>
      <c r="I8" s="448"/>
      <c r="J8" s="448"/>
      <c r="K8" s="448"/>
      <c r="L8" s="448"/>
      <c r="M8" s="448"/>
      <c r="N8" s="448"/>
      <c r="O8" s="448"/>
      <c r="P8" s="448"/>
      <c r="Q8" s="448"/>
      <c r="R8" s="448"/>
      <c r="S8" s="448"/>
      <c r="T8" s="448"/>
      <c r="U8" s="448"/>
      <c r="V8" s="448"/>
      <c r="W8" s="448"/>
      <c r="X8" s="448"/>
      <c r="Y8" s="448"/>
      <c r="Z8" s="448"/>
      <c r="AA8" s="448"/>
      <c r="AB8" s="449"/>
    </row>
    <row r="9" spans="5:28" ht="22.5" customHeight="1">
      <c r="E9" s="450" t="s">
        <v>374</v>
      </c>
      <c r="F9" s="451"/>
      <c r="G9" s="451"/>
      <c r="H9" s="451"/>
      <c r="I9" s="451"/>
      <c r="J9" s="451"/>
      <c r="K9" s="451"/>
      <c r="L9" s="451"/>
      <c r="M9" s="451"/>
      <c r="N9" s="451"/>
      <c r="O9" s="451"/>
      <c r="P9" s="451"/>
      <c r="Q9" s="451"/>
      <c r="R9" s="451"/>
      <c r="S9" s="451"/>
      <c r="T9" s="451"/>
      <c r="U9" s="451"/>
      <c r="V9" s="451"/>
      <c r="W9" s="451"/>
      <c r="X9" s="451"/>
      <c r="Y9" s="451"/>
      <c r="Z9" s="451"/>
      <c r="AA9" s="451"/>
      <c r="AB9" s="452"/>
    </row>
    <row r="10" spans="5:28" ht="27" customHeight="1">
      <c r="E10" s="441" t="s">
        <v>132</v>
      </c>
      <c r="F10" s="441" t="s">
        <v>133</v>
      </c>
      <c r="G10" s="441" t="s">
        <v>2</v>
      </c>
      <c r="H10" s="441" t="s">
        <v>3</v>
      </c>
      <c r="I10" s="441" t="s">
        <v>4</v>
      </c>
      <c r="J10" s="441" t="s">
        <v>5</v>
      </c>
      <c r="K10" s="441" t="s">
        <v>6</v>
      </c>
      <c r="L10" s="441" t="s">
        <v>7</v>
      </c>
      <c r="M10" s="456" t="s">
        <v>134</v>
      </c>
      <c r="N10" s="457"/>
      <c r="O10" s="457"/>
      <c r="P10" s="458"/>
      <c r="Q10" s="441" t="s">
        <v>9</v>
      </c>
      <c r="R10" s="459" t="s">
        <v>447</v>
      </c>
      <c r="S10" s="441" t="s">
        <v>116</v>
      </c>
      <c r="T10" s="441" t="s">
        <v>11</v>
      </c>
      <c r="U10" s="443" t="s">
        <v>12</v>
      </c>
      <c r="V10" s="444"/>
      <c r="W10" s="443" t="s">
        <v>13</v>
      </c>
      <c r="X10" s="444"/>
      <c r="Y10" s="441" t="s">
        <v>14</v>
      </c>
      <c r="Z10" s="453" t="s">
        <v>708</v>
      </c>
      <c r="AA10" s="454"/>
      <c r="AB10" s="455"/>
    </row>
    <row r="11" spans="5:28" ht="24" customHeight="1">
      <c r="E11" s="442"/>
      <c r="F11" s="442"/>
      <c r="G11" s="442"/>
      <c r="H11" s="442"/>
      <c r="I11" s="442"/>
      <c r="J11" s="442"/>
      <c r="K11" s="442"/>
      <c r="L11" s="442"/>
      <c r="M11" s="453" t="s">
        <v>328</v>
      </c>
      <c r="N11" s="454"/>
      <c r="O11" s="455"/>
      <c r="P11" s="442" t="s">
        <v>135</v>
      </c>
      <c r="Q11" s="442"/>
      <c r="R11" s="459"/>
      <c r="S11" s="442"/>
      <c r="T11" s="442"/>
      <c r="U11" s="445"/>
      <c r="V11" s="446"/>
      <c r="W11" s="445"/>
      <c r="X11" s="446"/>
      <c r="Y11" s="442"/>
      <c r="Z11" s="453" t="s">
        <v>709</v>
      </c>
      <c r="AA11" s="454"/>
      <c r="AB11" s="455"/>
    </row>
    <row r="12" spans="5:28" ht="79.5" customHeight="1">
      <c r="E12" s="442"/>
      <c r="F12" s="442"/>
      <c r="G12" s="442"/>
      <c r="H12" s="442"/>
      <c r="I12" s="442"/>
      <c r="J12" s="442"/>
      <c r="K12" s="442"/>
      <c r="L12" s="442"/>
      <c r="M12" s="27" t="s">
        <v>17</v>
      </c>
      <c r="N12" s="55" t="s">
        <v>18</v>
      </c>
      <c r="O12" s="55" t="s">
        <v>19</v>
      </c>
      <c r="P12" s="442"/>
      <c r="Q12" s="442"/>
      <c r="R12" s="441"/>
      <c r="S12" s="442"/>
      <c r="T12" s="442"/>
      <c r="U12" s="27" t="s">
        <v>20</v>
      </c>
      <c r="V12" s="27" t="s">
        <v>21</v>
      </c>
      <c r="W12" s="27" t="s">
        <v>20</v>
      </c>
      <c r="X12" s="27" t="s">
        <v>21</v>
      </c>
      <c r="Y12" s="442"/>
      <c r="Z12" s="345" t="s">
        <v>710</v>
      </c>
      <c r="AA12" s="345" t="s">
        <v>711</v>
      </c>
      <c r="AB12" s="345" t="s">
        <v>712</v>
      </c>
    </row>
    <row r="13" spans="5:28" ht="20.149999999999999" customHeight="1">
      <c r="E13" s="53" t="s">
        <v>136</v>
      </c>
      <c r="F13" s="46" t="s">
        <v>137</v>
      </c>
      <c r="G13" s="65">
        <f>+IFERROR(IF(COUNT('Shareholding Pattern'!H26),('Shareholding Pattern'!H26),""),"")</f>
        <v>6</v>
      </c>
      <c r="H13" s="65">
        <f>+IFERROR(IF(COUNT('Shareholding Pattern'!I26),('Shareholding Pattern'!I26),""),"")</f>
        <v>10595912</v>
      </c>
      <c r="I13" s="65" t="str">
        <f>+IFERROR(IF(COUNT('Shareholding Pattern'!J26),('Shareholding Pattern'!J26),""),"")</f>
        <v/>
      </c>
      <c r="J13" s="65" t="str">
        <f>+IFERROR(IF(COUNT('Shareholding Pattern'!K26),('Shareholding Pattern'!K26),""),"")</f>
        <v/>
      </c>
      <c r="K13" s="65">
        <f>+IFERROR(IF(COUNT('Shareholding Pattern'!L26),('Shareholding Pattern'!L26),""),"")</f>
        <v>10595912</v>
      </c>
      <c r="L13" s="160">
        <f>+IFERROR(IF(COUNT('Shareholding Pattern'!M26),('Shareholding Pattern'!M26),""),"")</f>
        <v>68.8</v>
      </c>
      <c r="M13" s="66">
        <f>+IFERROR(IF(COUNT('Shareholding Pattern'!N26),('Shareholding Pattern'!N26),""),"")</f>
        <v>10595912</v>
      </c>
      <c r="N13" s="119" t="str">
        <f>+IFERROR(IF(COUNT('Shareholding Pattern'!O26),('Shareholding Pattern'!O26),""),"")</f>
        <v/>
      </c>
      <c r="O13" s="119">
        <f>+IFERROR(IF(COUNT('Shareholding Pattern'!P26),('Shareholding Pattern'!P26),""),"")</f>
        <v>10595912</v>
      </c>
      <c r="P13" s="160">
        <f>+IFERROR(IF(COUNT('Shareholding Pattern'!Q26),('Shareholding Pattern'!Q26),""),"")</f>
        <v>68.8</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68.8</v>
      </c>
      <c r="U13" s="65">
        <f>+IFERROR(IF(COUNT('Shareholding Pattern'!V26),('Shareholding Pattern'!V26),""),"")</f>
        <v>10595912</v>
      </c>
      <c r="V13" s="160">
        <f>+IFERROR(IF(COUNT('Shareholding Pattern'!W26),('Shareholding Pattern'!W26),""),"")</f>
        <v>100</v>
      </c>
      <c r="W13" s="65" t="str">
        <f>+IFERROR(IF(COUNT('Shareholding Pattern'!X26),('Shareholding Pattern'!X26),""),"")</f>
        <v/>
      </c>
      <c r="X13" s="160" t="str">
        <f>+IFERROR(IF(COUNT('Shareholding Pattern'!Y26),('Shareholding Pattern'!Y26),""),"")</f>
        <v/>
      </c>
      <c r="Y13" s="65">
        <f>+IFERROR(IF(COUNT('Shareholding Pattern'!Z26),('Shareholding Pattern'!Z26),""),"")</f>
        <v>10595912</v>
      </c>
      <c r="Z13" s="346"/>
      <c r="AA13" s="347"/>
      <c r="AB13" s="348"/>
    </row>
    <row r="14" spans="5:28" ht="20.149999999999999" customHeight="1">
      <c r="E14" s="53" t="s">
        <v>138</v>
      </c>
      <c r="F14" s="45" t="s">
        <v>139</v>
      </c>
      <c r="G14" s="65">
        <f>+IFERROR(IF(COUNT('Shareholding Pattern'!H71),('Shareholding Pattern'!H71),""),"")</f>
        <v>973</v>
      </c>
      <c r="H14" s="65">
        <f>+IFERROR(IF(COUNT('Shareholding Pattern'!I71),('Shareholding Pattern'!I71),""),"")</f>
        <v>4804040</v>
      </c>
      <c r="I14" s="65" t="str">
        <f>+IFERROR(IF(COUNT('Shareholding Pattern'!J71),('Shareholding Pattern'!J71),""),"")</f>
        <v/>
      </c>
      <c r="J14" s="65" t="str">
        <f>+IFERROR(IF(COUNT('Shareholding Pattern'!K71),('Shareholding Pattern'!K71),""),"")</f>
        <v/>
      </c>
      <c r="K14" s="65">
        <f>+IFERROR(IF(COUNT('Shareholding Pattern'!L71),('Shareholding Pattern'!L71),""),"")</f>
        <v>4804040</v>
      </c>
      <c r="L14" s="160">
        <f>+IFERROR(IF(COUNT('Shareholding Pattern'!M71),('Shareholding Pattern'!M71),""),"")</f>
        <v>31.2</v>
      </c>
      <c r="M14" s="231">
        <f>+IFERROR(IF(COUNT('Shareholding Pattern'!N71),('Shareholding Pattern'!N71),""),"")</f>
        <v>4804040</v>
      </c>
      <c r="N14" s="119" t="str">
        <f>+IFERROR(IF(COUNT('Shareholding Pattern'!O71),('Shareholding Pattern'!O71),""),"")</f>
        <v/>
      </c>
      <c r="O14" s="119">
        <f>+IFERROR(IF(COUNT('Shareholding Pattern'!P71),('Shareholding Pattern'!P71),""),"")</f>
        <v>4804040</v>
      </c>
      <c r="P14" s="160">
        <f>+IFERROR(IF(COUNT('Shareholding Pattern'!Q71),('Shareholding Pattern'!Q71),""),"")</f>
        <v>31.2</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31.2</v>
      </c>
      <c r="U14" s="65">
        <f>+IFERROR(IF(COUNT('Shareholding Pattern'!V71),('Shareholding Pattern'!V71),""),"")</f>
        <v>520040</v>
      </c>
      <c r="V14" s="160">
        <f>+IFERROR(IF(COUNT('Shareholding Pattern'!W71),('Shareholding Pattern'!W71),""),"")</f>
        <v>10.83</v>
      </c>
      <c r="W14" s="249"/>
      <c r="X14" s="250"/>
      <c r="Y14" s="65">
        <f>+IFERROR(IF(COUNT('Shareholding Pattern'!Z71),('Shareholding Pattern'!Z71),""),"")</f>
        <v>4739040</v>
      </c>
      <c r="Z14" s="65">
        <f>+IFERROR(IF(COUNT('Shareholding Pattern'!AA71),('Shareholding Pattern'!AA71),""),"")</f>
        <v>0</v>
      </c>
      <c r="AA14" s="65">
        <f>+IFERROR(IF(COUNT('Shareholding Pattern'!AB71),('Shareholding Pattern'!AB71),""),"")</f>
        <v>0</v>
      </c>
      <c r="AB14" s="65">
        <f>+IFERROR(IF(COUNT('Shareholding Pattern'!AC71),('Shareholding Pattern'!AC71),""),"")</f>
        <v>0</v>
      </c>
    </row>
    <row r="15" spans="5:28" ht="20.149999999999999"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49999999999999"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49999999999999"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5">
      <c r="E18" s="47"/>
      <c r="F18" s="56" t="s">
        <v>19</v>
      </c>
      <c r="G18" s="67">
        <f>+IFERROR(IF(COUNT('Shareholding Pattern'!H79),('Shareholding Pattern'!H79),""),"")</f>
        <v>979</v>
      </c>
      <c r="H18" s="67">
        <f>+IFERROR(IF(COUNT('Shareholding Pattern'!I79),('Shareholding Pattern'!I79),""),"")</f>
        <v>15399952</v>
      </c>
      <c r="I18" s="67" t="str">
        <f>+IFERROR(IF(COUNT('Shareholding Pattern'!J79),('Shareholding Pattern'!J79),""),"")</f>
        <v/>
      </c>
      <c r="J18" s="67" t="str">
        <f>+IFERROR(IF(COUNT('Shareholding Pattern'!K79),('Shareholding Pattern'!K79),""),"")</f>
        <v/>
      </c>
      <c r="K18" s="67">
        <f>+IFERROR(IF(COUNT('Shareholding Pattern'!L79),('Shareholding Pattern'!L79),""),"")</f>
        <v>15399952</v>
      </c>
      <c r="L18" s="238">
        <f>+IFERROR(IF(COUNT('Shareholding Pattern'!M79),('Shareholding Pattern'!M79),""),"")</f>
        <v>100</v>
      </c>
      <c r="M18" s="230">
        <f>+IFERROR(IF(COUNT('Shareholding Pattern'!N79),('Shareholding Pattern'!N79),""),"")</f>
        <v>15399952</v>
      </c>
      <c r="N18" s="295" t="str">
        <f>+IFERROR(IF(COUNT('Shareholding Pattern'!O79),('Shareholding Pattern'!O79),""),"")</f>
        <v/>
      </c>
      <c r="O18" s="295">
        <f>+IFERROR(IF(COUNT('Shareholding Pattern'!P79),('Shareholding Pattern'!P79),""),"")</f>
        <v>15399952</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f>+IFERROR(IF(COUNT('Shareholding Pattern'!V79),('Shareholding Pattern'!V79),""),"")</f>
        <v>11115952</v>
      </c>
      <c r="V18" s="230">
        <f>+IFERROR(IF(COUNT('Shareholding Pattern'!W79),('Shareholding Pattern'!W79),""),"")</f>
        <v>72.180000000000007</v>
      </c>
      <c r="W18" s="67" t="str">
        <f>+IFERROR(IF(COUNT('Shareholding Pattern'!X79),('Shareholding Pattern'!X79),""),"")</f>
        <v/>
      </c>
      <c r="X18" s="230" t="str">
        <f>+IFERROR(IF(COUNT('Shareholding Pattern'!Y79),('Shareholding Pattern'!Y79),""),"")</f>
        <v/>
      </c>
      <c r="Y18" s="67">
        <f>+IFERROR(IF(COUNT('Shareholding Pattern'!Z79),('Shareholding Pattern'!Z79),""),"")</f>
        <v>15334952</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Q9" t="s">
        <v>346</v>
      </c>
    </row>
    <row r="10" spans="5:43"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Q10" t="s">
        <v>336</v>
      </c>
    </row>
    <row r="11" spans="5:43"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ODu006gJ6cPWM5NbYn3wz3IpJbm0WmyVJLgJ+iGaPf+EpwHOPdj+XLcM5g7S6wZ2Qel2XNxjqO0Nkhz3D8/DyQ==" saltValue="/lQZTl6YPxBk+K7hr+S5K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qeJeapm78wsRfBJ2a0fE3aFw4U5TuBxX1jy+mnZrd9D2KDkQqO8eAbaMXUnkZz8IF2vpwhelE9daYbzowBV97Q==" saltValue="nTTsOfJA632NaH6VWFmhU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6mt6SLJyGZX8Sdt8z7flp9WIvRXDEgEAldAKLNKEjwPUYa2GKBk3XTic1JmcL8kKRltc1vVUm7lxXhqV/9wKzw==" saltValue="4C+Gys83n+VcslgK93vxZ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29" width="7.1796875" hidden="1" customWidth="1"/>
    <col min="30" max="44" width="0" hidden="1" customWidth="1"/>
    <col min="45"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hgYeLtNVLhvsoHtgWWoGYBgeqK7pYL9f7HmD59TMQp2MLMG6ECXHdsIJCSTkOsYhcmjLPrL2p1HgobIhWA6YKA==" saltValue="njXR6F66+bvpS2SfkeGkj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7.1796875" customWidth="1"/>
    <col min="29" max="16383" width="20.26953125" hidden="1"/>
    <col min="16384" max="16384" width="7.179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24" t="s">
        <v>119</v>
      </c>
      <c r="F9" s="442" t="s">
        <v>118</v>
      </c>
      <c r="G9" s="442" t="s">
        <v>1</v>
      </c>
      <c r="H9" s="442" t="s">
        <v>3</v>
      </c>
      <c r="I9" s="442" t="s">
        <v>4</v>
      </c>
      <c r="J9" s="442" t="s">
        <v>5</v>
      </c>
      <c r="K9" s="442" t="s">
        <v>6</v>
      </c>
      <c r="L9" s="442" t="s">
        <v>7</v>
      </c>
      <c r="M9" s="442" t="s">
        <v>8</v>
      </c>
      <c r="N9" s="442"/>
      <c r="O9" s="442"/>
      <c r="P9" s="442"/>
      <c r="Q9" s="524" t="s">
        <v>447</v>
      </c>
      <c r="R9" s="442" t="s">
        <v>10</v>
      </c>
      <c r="S9" s="524" t="s">
        <v>116</v>
      </c>
      <c r="T9" s="442" t="s">
        <v>89</v>
      </c>
      <c r="U9" s="442" t="s">
        <v>12</v>
      </c>
      <c r="V9" s="442"/>
      <c r="W9" s="442" t="s">
        <v>14</v>
      </c>
      <c r="X9" s="442" t="s">
        <v>441</v>
      </c>
      <c r="Y9" s="474" t="s">
        <v>708</v>
      </c>
      <c r="Z9" s="475"/>
      <c r="AA9" s="476"/>
      <c r="AR9" t="s">
        <v>346</v>
      </c>
    </row>
    <row r="10" spans="5:44" ht="31.5" customHeight="1">
      <c r="E10" s="459"/>
      <c r="F10" s="442"/>
      <c r="G10" s="442"/>
      <c r="H10" s="442"/>
      <c r="I10" s="442"/>
      <c r="J10" s="442"/>
      <c r="K10" s="442"/>
      <c r="L10" s="442"/>
      <c r="M10" s="442" t="s">
        <v>15</v>
      </c>
      <c r="N10" s="442"/>
      <c r="O10" s="442"/>
      <c r="P10" s="442" t="s">
        <v>16</v>
      </c>
      <c r="Q10" s="459"/>
      <c r="R10" s="442"/>
      <c r="S10" s="459"/>
      <c r="T10" s="442"/>
      <c r="U10" s="442"/>
      <c r="V10" s="442"/>
      <c r="W10" s="442"/>
      <c r="X10" s="442"/>
      <c r="Y10" s="453" t="s">
        <v>709</v>
      </c>
      <c r="Z10" s="454"/>
      <c r="AA10" s="455"/>
      <c r="AR10" t="s">
        <v>336</v>
      </c>
    </row>
    <row r="11" spans="5:44" ht="78.75" customHeight="1">
      <c r="E11" s="441"/>
      <c r="F11" s="442"/>
      <c r="G11" s="442"/>
      <c r="H11" s="442"/>
      <c r="I11" s="442"/>
      <c r="J11" s="442"/>
      <c r="K11" s="442"/>
      <c r="L11" s="442"/>
      <c r="M11" s="27" t="s">
        <v>17</v>
      </c>
      <c r="N11" s="27" t="s">
        <v>18</v>
      </c>
      <c r="O11" s="27" t="s">
        <v>19</v>
      </c>
      <c r="P11" s="442"/>
      <c r="Q11" s="441"/>
      <c r="R11" s="442"/>
      <c r="S11" s="441"/>
      <c r="T11" s="442"/>
      <c r="U11" s="27" t="s">
        <v>20</v>
      </c>
      <c r="V11" s="27" t="s">
        <v>21</v>
      </c>
      <c r="W11" s="442"/>
      <c r="X11" s="442"/>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49999999999999"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8GBVB4LxT5Qi0MiMN59PzZhw8mhd7C087XXzZor0gGvK33AXD6/PqxBzBRoP+oNs48eTaM+/7pXc8/uMkM5Cgg==" saltValue="jNbmZDncZIqwbUy3Ar9eZ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5.453125" customWidth="1"/>
    <col min="29" max="29" width="2.1796875" hidden="1"/>
    <col min="30" max="16383" width="1.26953125" hidden="1"/>
    <col min="16384" max="16384" width="5.453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SR/SDKCklDHbAp2SRvf6nR31nqu7k5pnG2xxOOoMndeNyaXPUgvkzbyxJOu0/+3RmoTbgvdgO/k5ciR9oYVeHw==" saltValue="RS6hkFelKEoqG7CYMDI3k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7"/>
  <sheetViews>
    <sheetView showGridLines="0" topLeftCell="A7" zoomScale="90" zoomScaleNormal="90" workbookViewId="0">
      <selection activeCell="F17" sqref="F17"/>
    </sheetView>
  </sheetViews>
  <sheetFormatPr defaultColWidth="0" defaultRowHeight="14.5"/>
  <cols>
    <col min="1" max="1" width="2" customWidth="1"/>
    <col min="2" max="2" width="1.54296875" customWidth="1"/>
    <col min="3" max="3" width="1.7265625" customWidth="1"/>
    <col min="4" max="4" width="2.26953125" customWidth="1"/>
    <col min="5" max="5" width="9.542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2.453125" customWidth="1"/>
    <col min="29" max="16383" width="5.453125" hidden="1"/>
    <col min="16384" max="16384" width="2.453125" hidden="1"/>
  </cols>
  <sheetData>
    <row r="1" spans="5:29" hidden="1">
      <c r="I1">
        <v>1</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s="7" customFormat="1" ht="20.149999999999999"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5" customHeight="1">
      <c r="E15" s="53">
        <v>1</v>
      </c>
      <c r="F15" s="365" t="s">
        <v>876</v>
      </c>
      <c r="G15" s="366" t="s">
        <v>877</v>
      </c>
      <c r="H15" s="38">
        <v>636000</v>
      </c>
      <c r="I15" s="38"/>
      <c r="J15" s="38"/>
      <c r="K15" s="364">
        <f>+IFERROR(IF(COUNT(H15:J15),ROUND(SUM(H15:J15),0),""),"")</f>
        <v>636000</v>
      </c>
      <c r="L15" s="42">
        <f>+IFERROR(IF(COUNT(K15),ROUND(K15/'Shareholding Pattern'!$L$78*100,2),""),"")</f>
        <v>4.13</v>
      </c>
      <c r="M15" s="170">
        <f>IF(H15="","",H15)</f>
        <v>636000</v>
      </c>
      <c r="N15" s="170"/>
      <c r="O15" s="229">
        <f>+IFERROR(IF(COUNT(M15:N15),ROUND(SUM(M15,N15),2),""),"")</f>
        <v>636000</v>
      </c>
      <c r="P15" s="42">
        <f>+IFERROR(IF(COUNT(O15),ROUND(O15/('Shareholding Pattern'!$P$79)*100,2),""),"")</f>
        <v>4.13</v>
      </c>
      <c r="Q15" s="38"/>
      <c r="R15" s="38"/>
      <c r="S15" s="364" t="str">
        <f>+IFERROR(IF(COUNT(Q15:R15),ROUND(SUM(Q15:R15),0),""),"")</f>
        <v/>
      </c>
      <c r="T15" s="14">
        <f>+IFERROR(IF(COUNT(K15,S15),ROUND(SUM(S15,K15)/SUM('Shareholding Pattern'!$L$78,'Shareholding Pattern'!$T$78)*100,2),""),"")</f>
        <v>4.13</v>
      </c>
      <c r="U15" s="38">
        <v>0</v>
      </c>
      <c r="V15" s="229">
        <f>+IFERROR(IF(COUNT(U15),ROUND(SUM(U15)/SUM(K15)*100,2),""),0)</f>
        <v>0</v>
      </c>
      <c r="W15" s="38">
        <v>636000</v>
      </c>
      <c r="X15" s="228"/>
      <c r="Y15" s="38">
        <v>0</v>
      </c>
      <c r="Z15" s="38">
        <v>0</v>
      </c>
      <c r="AA15" s="38">
        <v>0</v>
      </c>
      <c r="AB15" s="10"/>
      <c r="AC15" s="10" t="e">
        <f>SUM(#REF!)</f>
        <v>#REF!</v>
      </c>
    </row>
    <row r="16" spans="5:29" hidden="1">
      <c r="E16" s="2"/>
      <c r="F16" s="3"/>
      <c r="G16" s="3"/>
      <c r="H16" s="3"/>
      <c r="I16" s="3"/>
      <c r="J16" s="3"/>
      <c r="K16" s="3"/>
      <c r="L16" s="3"/>
      <c r="M16" s="3"/>
      <c r="N16" s="3"/>
      <c r="O16" s="3"/>
      <c r="P16" s="3"/>
      <c r="Q16" s="3"/>
      <c r="R16" s="3"/>
      <c r="S16" s="3"/>
      <c r="T16" s="3"/>
      <c r="U16" s="3"/>
      <c r="V16" s="3"/>
      <c r="W16" s="35"/>
      <c r="X16" s="35"/>
      <c r="Y16" s="35"/>
      <c r="Z16" s="35"/>
      <c r="AA16" s="36"/>
    </row>
    <row r="17" spans="5:27" ht="20.149999999999999" customHeight="1">
      <c r="E17" s="31"/>
      <c r="F17" s="57" t="s">
        <v>392</v>
      </c>
      <c r="G17" s="57" t="s">
        <v>19</v>
      </c>
      <c r="H17" s="44">
        <f>+IFERROR(IF(COUNT(H14:H16),ROUND(SUM(H14:H16),0),""),"")</f>
        <v>636000</v>
      </c>
      <c r="I17" s="44" t="str">
        <f>+IFERROR(IF(COUNT(I14:I16),ROUND(SUM(I14:I16),0),""),"")</f>
        <v/>
      </c>
      <c r="J17" s="44" t="str">
        <f>+IFERROR(IF(COUNT(J14:J16),ROUND(SUM(J14:J16),0),""),"")</f>
        <v/>
      </c>
      <c r="K17" s="44">
        <f>+IFERROR(IF(COUNT(K14:K16),ROUND(SUM(K14:K16),0),""),"")</f>
        <v>636000</v>
      </c>
      <c r="L17" s="14">
        <f>+IFERROR(IF(COUNT(K17),ROUND(K17/'Shareholding Pattern'!$L$78*100,2),""),"")</f>
        <v>4.13</v>
      </c>
      <c r="M17" s="29">
        <f>+IFERROR(IF(COUNT(M14:M16),ROUND(SUM(M14:M16),0),""),"")</f>
        <v>636000</v>
      </c>
      <c r="N17" s="29" t="str">
        <f>+IFERROR(IF(COUNT(N14:N16),ROUND(SUM(N14:N16),0),""),"")</f>
        <v/>
      </c>
      <c r="O17" s="29">
        <f>+IFERROR(IF(COUNT(O14:O16),ROUND(SUM(O14:O16),0),""),"")</f>
        <v>636000</v>
      </c>
      <c r="P17" s="14">
        <f>+IFERROR(IF(COUNT(O17),ROUND(O17/('Shareholding Pattern'!$P$79)*100,2),""),"")</f>
        <v>4.13</v>
      </c>
      <c r="Q17" s="44" t="str">
        <f>+IFERROR(IF(COUNT(Q14:Q16),ROUND(SUM(Q14:Q16),0),""),"")</f>
        <v/>
      </c>
      <c r="R17" s="44" t="str">
        <f>+IFERROR(IF(COUNT(R14:R16),ROUND(SUM(R14:R16),0),""),"")</f>
        <v/>
      </c>
      <c r="S17" s="44" t="str">
        <f>+IFERROR(IF(COUNT(S14:S16),ROUND(SUM(S14:S16),0),""),"")</f>
        <v/>
      </c>
      <c r="T17" s="14">
        <f>+IFERROR(IF(COUNT(K17,S17),ROUND(SUM(S17,K17)/SUM('Shareholding Pattern'!$L$78,'Shareholding Pattern'!$T$78)*100,2),""),"")</f>
        <v>4.13</v>
      </c>
      <c r="U17" s="44">
        <f>+IFERROR(IF(COUNT(U14:U16),ROUND(SUM(U14:U16),0),""),"")</f>
        <v>0</v>
      </c>
      <c r="V17" s="14">
        <f>+IFERROR(IF(COUNT(U17),ROUND(SUM(U17)/SUM(K17)*100,2),""),0)</f>
        <v>0</v>
      </c>
      <c r="W17" s="44">
        <f>+IFERROR(IF(COUNT(W14:W16),ROUND(SUM(W14:W16),0),""),"")</f>
        <v>636000</v>
      </c>
      <c r="X17" s="337"/>
      <c r="Y17" s="44">
        <f>+IFERROR(IF(COUNT(Y14:Y16),ROUND(SUM(Y14:Y16),0),""),"")</f>
        <v>0</v>
      </c>
      <c r="Z17" s="44">
        <f>+IFERROR(IF(COUNT(Z14:Z16),ROUND(SUM(Z14:Z16),0),""),"")</f>
        <v>0</v>
      </c>
      <c r="AA17" s="44">
        <f>+IFERROR(IF(COUNT(AA14:AA16),ROUND(SUM(AA14:AA16),0),""),"")</f>
        <v>0</v>
      </c>
    </row>
  </sheetData>
  <sheetProtection algorithmName="SHA-512" hashValue="lj8g/p6GWBWiIhNtSQtGM7zM56ZDH4faSeYE0fgbcrpDXG3hKISLmaRgilaCaEMPUaM6AffuxxoxolCqO0VxRA==" saltValue="1xTgRe6x2TsQwTYQX4QAcA=="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 xr:uid="{00000000-0002-0000-2D00-000000000000}">
      <formula1>H13</formula1>
    </dataValidation>
    <dataValidation type="whole" operator="lessThanOrEqual" allowBlank="1" showInputMessage="1" showErrorMessage="1" sqref="W13 W15" xr:uid="{00000000-0002-0000-2D00-000001000000}">
      <formula1>K13</formula1>
    </dataValidation>
    <dataValidation type="textLength" operator="equal" allowBlank="1" showInputMessage="1" showErrorMessage="1" prompt="[A-Z][A-Z][A-Z][A-Z][A-Z][0-9][0-9][0-9][0-9][A-Z]_x000a__x000a_In absence of PAN write : ZZZZZ9999Z" sqref="G13 G15" xr:uid="{00000000-0002-0000-2D00-000002000000}">
      <formula1>10</formula1>
    </dataValidation>
    <dataValidation type="whole" operator="greaterThanOrEqual" allowBlank="1" showInputMessage="1" showErrorMessage="1" sqref="Q13:R13 M13:N13 H13:J13 Q15:R15 M15:N15 H15:J15"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 xr:uid="{00000000-0002-0000-2D00-000006000000}">
      <formula1>K13</formula1>
    </dataValidation>
  </dataValidations>
  <hyperlinks>
    <hyperlink ref="G17" location="'Shareholding Pattern'!F44" display="Total" xr:uid="{00000000-0004-0000-2D00-000000000000}"/>
    <hyperlink ref="F17"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69850</xdr:colOff>
                    <xdr:row>14</xdr:row>
                    <xdr:rowOff>69850</xdr:rowOff>
                  </from>
                  <to>
                    <xdr:col>23</xdr:col>
                    <xdr:colOff>1314450</xdr:colOff>
                    <xdr:row>14</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4.54296875" customWidth="1"/>
    <col min="29" max="16383" width="4.81640625" hidden="1"/>
    <col min="16384" max="16384" width="4.5429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30"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30"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30" s="7" customFormat="1" ht="20.149999999999999"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rrm1I78vc31jL4UGXx1UpQfcUXxph41/E3RRjbEhEnBw+SHXOQUc1f9OPN2ZgZ/DkgN+2UaMK/xOnpk5gF244w==" saltValue="m/nKz6tKz3nz6tUXQ8zsjA=="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14.54296875" customWidth="1"/>
    <col min="9" max="10" width="14.54296875" hidden="1" customWidth="1"/>
    <col min="11" max="11" width="15.54296875" customWidth="1"/>
    <col min="12" max="12" width="13.54296875" customWidth="1"/>
    <col min="13" max="13" width="14.7265625" customWidth="1"/>
    <col min="14" max="14" width="14.7265625" hidden="1" customWidth="1"/>
    <col min="15" max="15" width="17.81640625" customWidth="1"/>
    <col min="16" max="16" width="10.26953125" customWidth="1"/>
    <col min="17" max="19" width="14.54296875" hidden="1" customWidth="1"/>
    <col min="20" max="20" width="19.1796875" customWidth="1"/>
    <col min="21" max="21" width="14.7265625" customWidth="1"/>
    <col min="22" max="22" width="8.453125" customWidth="1"/>
    <col min="23" max="23" width="15.453125" customWidth="1"/>
    <col min="24" max="24" width="19.1796875" customWidth="1"/>
    <col min="25" max="25" width="3.81640625" customWidth="1"/>
    <col min="26" max="26" width="2.54296875" customWidth="1"/>
    <col min="27" max="16383" width="4.26953125" hidden="1"/>
    <col min="16384" max="16384" width="4.453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row>
    <row r="10" spans="5:30"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row>
    <row r="11" spans="5:30"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49999999999999"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5" customHeight="1">
      <c r="E14" s="34"/>
      <c r="F14" s="35"/>
      <c r="G14" s="212" t="s">
        <v>436</v>
      </c>
      <c r="H14" s="35"/>
      <c r="I14" s="35"/>
      <c r="J14" s="35"/>
      <c r="K14" s="35"/>
      <c r="L14" s="35"/>
      <c r="M14" s="35"/>
      <c r="N14" s="35"/>
      <c r="O14" s="35"/>
      <c r="P14" s="35"/>
      <c r="Q14" s="35"/>
      <c r="R14" s="35"/>
      <c r="S14" s="35"/>
      <c r="T14" s="35"/>
      <c r="U14" s="35"/>
      <c r="V14" s="35"/>
      <c r="W14" s="35"/>
      <c r="X14" s="36"/>
    </row>
    <row r="15" spans="5:30" ht="25" hidden="1" customHeight="1">
      <c r="E15" s="2"/>
      <c r="F15" s="3"/>
      <c r="G15" s="3"/>
      <c r="H15" s="3"/>
      <c r="I15" s="3"/>
      <c r="J15" s="3"/>
      <c r="K15" s="3"/>
      <c r="L15" s="3"/>
      <c r="M15" s="3"/>
      <c r="N15" s="3"/>
      <c r="O15" s="3"/>
      <c r="P15" s="3"/>
      <c r="Q15" s="3"/>
      <c r="R15" s="3"/>
      <c r="S15" s="3"/>
      <c r="T15" s="3"/>
      <c r="U15" s="3"/>
      <c r="V15" s="3"/>
      <c r="W15" s="36"/>
    </row>
    <row r="16" spans="5:30"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28WBpjsm+bsGHD3JcRCjauqmf9KNOwJ5koI+Mwc4oNOzfCS4t24iZIdgjmQGMh0gAjymV6fNIf7AVngZsfeUVg==" saltValue="esPbBAAzt8Zhh68FRS/ePA==" spinCount="100000"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4.5"/>
  <cols>
    <col min="1" max="1" width="2" customWidth="1"/>
    <col min="2" max="2" width="1.54296875" customWidth="1"/>
    <col min="3" max="3" width="1.7265625" customWidth="1"/>
    <col min="4" max="4" width="2.2695312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7" width="20.7265625" customWidth="1"/>
    <col min="28" max="28" width="9.1796875" customWidth="1"/>
    <col min="29" max="16383" width="3.7265625" hidden="1"/>
    <col min="16384" max="16384" width="9.179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c r="Y9" s="474" t="s">
        <v>708</v>
      </c>
      <c r="Z9" s="475"/>
      <c r="AA9" s="476"/>
    </row>
    <row r="10" spans="5:29"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53" t="s">
        <v>709</v>
      </c>
      <c r="Z10" s="454"/>
      <c r="AA10" s="455"/>
    </row>
    <row r="11" spans="5:29"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442"/>
      <c r="X11" s="442"/>
      <c r="Y11" s="55" t="s">
        <v>710</v>
      </c>
      <c r="Z11" s="55" t="s">
        <v>711</v>
      </c>
      <c r="AA11" s="55" t="s">
        <v>712</v>
      </c>
    </row>
    <row r="12" spans="5:29" ht="15.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49999999999999"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IbRBZhV+8qeWwIdngQxMA5mUvujRe4yqXabW//X7rWEzx/Z1vZEvv1NG5WhnzZ6hQ9JBXm/fY0dVUlrG1bqnbQ==" saltValue="P6r5vLKtlPjeVAL2/+R9fQ=="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70" zoomScaleNormal="70" workbookViewId="0">
      <pane xSplit="3" ySplit="5" topLeftCell="F75" activePane="bottomRight" state="frozen"/>
      <selection activeCell="C7" sqref="C7"/>
      <selection pane="topRight" activeCell="F7" sqref="F7"/>
      <selection pane="bottomLeft" activeCell="C12" sqref="C12"/>
      <selection pane="bottomRight" activeCell="F64" sqref="F64"/>
    </sheetView>
  </sheetViews>
  <sheetFormatPr defaultColWidth="0" defaultRowHeight="14.5"/>
  <cols>
    <col min="1" max="2" width="2.7265625" hidden="1" customWidth="1"/>
    <col min="3" max="4" width="2.7265625" customWidth="1"/>
    <col min="5" max="5" width="6.54296875" customWidth="1"/>
    <col min="6" max="6" width="46.54296875" customWidth="1"/>
    <col min="7" max="7" width="5.54296875" hidden="1" customWidth="1"/>
    <col min="8" max="10" width="20.7265625" style="121" customWidth="1"/>
    <col min="11" max="12" width="20.7265625" customWidth="1"/>
    <col min="13" max="13" width="20.7265625" style="101" customWidth="1"/>
    <col min="14" max="15" width="20.7265625" style="54" customWidth="1"/>
    <col min="16" max="16" width="20.7265625" style="121" customWidth="1"/>
    <col min="17" max="17" width="20.7265625" style="101" customWidth="1"/>
    <col min="18" max="20" width="20.7265625" style="121" customWidth="1"/>
    <col min="21" max="23" width="20.7265625" style="54" customWidth="1"/>
    <col min="24" max="24" width="20.7265625" style="121" customWidth="1"/>
    <col min="25" max="25" width="20.7265625" style="54" customWidth="1"/>
    <col min="26" max="26" width="20.7265625" style="121" customWidth="1"/>
    <col min="27" max="29" width="20.7265625" customWidth="1"/>
    <col min="30" max="32" width="5.54296875" customWidth="1"/>
    <col min="33" max="16383" width="5.54296875" hidden="1"/>
    <col min="16384" max="16384" width="4.453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517" t="s">
        <v>115</v>
      </c>
      <c r="F9" s="512" t="s">
        <v>0</v>
      </c>
      <c r="G9" s="513"/>
      <c r="H9" s="489" t="s">
        <v>2</v>
      </c>
      <c r="I9" s="489" t="s">
        <v>3</v>
      </c>
      <c r="J9" s="489" t="s">
        <v>4</v>
      </c>
      <c r="K9" s="442" t="s">
        <v>5</v>
      </c>
      <c r="L9" s="442" t="s">
        <v>6</v>
      </c>
      <c r="M9" s="488" t="s">
        <v>7</v>
      </c>
      <c r="N9" s="453" t="s">
        <v>8</v>
      </c>
      <c r="O9" s="454"/>
      <c r="P9" s="454"/>
      <c r="Q9" s="455"/>
      <c r="R9" s="489" t="s">
        <v>9</v>
      </c>
      <c r="S9" s="496" t="s">
        <v>447</v>
      </c>
      <c r="T9" s="489" t="s">
        <v>116</v>
      </c>
      <c r="U9" s="505" t="s">
        <v>11</v>
      </c>
      <c r="V9" s="442" t="s">
        <v>12</v>
      </c>
      <c r="W9" s="442"/>
      <c r="X9" s="442" t="s">
        <v>13</v>
      </c>
      <c r="Y9" s="442"/>
      <c r="Z9" s="489" t="s">
        <v>14</v>
      </c>
      <c r="AA9" s="474" t="s">
        <v>708</v>
      </c>
      <c r="AB9" s="475"/>
      <c r="AC9" s="476"/>
    </row>
    <row r="10" spans="5:58" ht="28.5" customHeight="1">
      <c r="E10" s="518"/>
      <c r="F10" s="514"/>
      <c r="G10" s="515"/>
      <c r="H10" s="489"/>
      <c r="I10" s="489"/>
      <c r="J10" s="489"/>
      <c r="K10" s="442"/>
      <c r="L10" s="442"/>
      <c r="M10" s="488"/>
      <c r="N10" s="453" t="s">
        <v>15</v>
      </c>
      <c r="O10" s="454"/>
      <c r="P10" s="455"/>
      <c r="Q10" s="488" t="s">
        <v>16</v>
      </c>
      <c r="R10" s="489"/>
      <c r="S10" s="497"/>
      <c r="T10" s="489"/>
      <c r="U10" s="505"/>
      <c r="V10" s="442"/>
      <c r="W10" s="442"/>
      <c r="X10" s="442"/>
      <c r="Y10" s="442"/>
      <c r="Z10" s="489"/>
      <c r="AA10" s="453" t="s">
        <v>709</v>
      </c>
      <c r="AB10" s="454"/>
      <c r="AC10" s="455"/>
    </row>
    <row r="11" spans="5:58" ht="113.25" customHeight="1">
      <c r="E11" s="519"/>
      <c r="F11" s="443"/>
      <c r="G11" s="444"/>
      <c r="H11" s="489"/>
      <c r="I11" s="489"/>
      <c r="J11" s="489"/>
      <c r="K11" s="442"/>
      <c r="L11" s="442"/>
      <c r="M11" s="488"/>
      <c r="N11" s="55" t="s">
        <v>17</v>
      </c>
      <c r="O11" s="55" t="s">
        <v>18</v>
      </c>
      <c r="P11" s="122" t="s">
        <v>19</v>
      </c>
      <c r="Q11" s="488"/>
      <c r="R11" s="489"/>
      <c r="S11" s="498"/>
      <c r="T11" s="489"/>
      <c r="U11" s="505"/>
      <c r="V11" s="55" t="s">
        <v>20</v>
      </c>
      <c r="W11" s="55" t="s">
        <v>21</v>
      </c>
      <c r="X11" s="122" t="s">
        <v>20</v>
      </c>
      <c r="Y11" s="55" t="s">
        <v>21</v>
      </c>
      <c r="Z11" s="489"/>
      <c r="AA11" s="55" t="s">
        <v>710</v>
      </c>
      <c r="AB11" s="55" t="s">
        <v>711</v>
      </c>
      <c r="AC11" s="55" t="s">
        <v>712</v>
      </c>
    </row>
    <row r="12" spans="5:58" ht="18.75" customHeight="1">
      <c r="E12" s="98" t="s">
        <v>22</v>
      </c>
      <c r="F12" s="477" t="s">
        <v>23</v>
      </c>
      <c r="G12" s="478"/>
      <c r="H12" s="478"/>
      <c r="I12" s="478"/>
      <c r="J12" s="478"/>
      <c r="K12" s="478"/>
      <c r="L12" s="478"/>
      <c r="M12" s="478"/>
      <c r="N12" s="478"/>
      <c r="O12" s="478"/>
      <c r="P12" s="478"/>
      <c r="Q12" s="478"/>
      <c r="R12" s="478"/>
      <c r="S12" s="478"/>
      <c r="T12" s="478"/>
      <c r="U12" s="478"/>
      <c r="V12" s="478"/>
      <c r="W12" s="478"/>
      <c r="X12" s="478"/>
      <c r="Y12" s="478"/>
      <c r="Z12" s="478"/>
      <c r="AA12" s="478"/>
      <c r="AB12" s="478"/>
      <c r="AC12" s="479"/>
    </row>
    <row r="13" spans="5:58" ht="20.149999999999999"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49999999999999" customHeight="1">
      <c r="E14" s="87" t="s">
        <v>26</v>
      </c>
      <c r="F14" s="192" t="s">
        <v>27</v>
      </c>
      <c r="G14" s="190"/>
      <c r="H14" s="162">
        <f>IFERROR(IF(COUNT(IndHUF!$AD$13),IF(IndHUF!$AD$13=0,"0",IndHUF!$AD$13),""),"")</f>
        <v>6</v>
      </c>
      <c r="I14" s="280">
        <f>+IF(COUNT(IndHUF!H22),IndHUF!H22,"")</f>
        <v>10595912</v>
      </c>
      <c r="J14" s="280" t="str">
        <f>+IF(COUNT(IndHUF!I22),IndHUF!I22,"")</f>
        <v/>
      </c>
      <c r="K14" s="111" t="str">
        <f>+IF(COUNT(IndHUF!J22),IndHUF!J22,"")</f>
        <v/>
      </c>
      <c r="L14" s="111">
        <f>+IF(COUNT(IndHUF!K22),IndHUF!K22,"")</f>
        <v>10595912</v>
      </c>
      <c r="M14" s="144">
        <f>+IFERROR(IF(COUNT(L14),ROUND(L14/'Shareholding Pattern'!$L$78*100,2),""),0)</f>
        <v>68.8</v>
      </c>
      <c r="N14" s="161">
        <f>+IF(COUNT(+IndHUF!M22),SUM(+IndHUF!M22),"")</f>
        <v>10595912</v>
      </c>
      <c r="O14" s="161" t="str">
        <f>+IF(COUNT(+IndHUF!N22),SUM(+IndHUF!N22),"")</f>
        <v/>
      </c>
      <c r="P14" s="280">
        <f>+IF(COUNT(IndHUF!O22),IndHUF!O22,"")</f>
        <v>10595912</v>
      </c>
      <c r="Q14" s="144">
        <f>+IF(COUNT(IndHUF!P22),IndHUF!P22,"")</f>
        <v>68.8</v>
      </c>
      <c r="R14" s="280" t="str">
        <f>+IF(COUNT(IndHUF!Q22),IndHUF!Q22,"")</f>
        <v/>
      </c>
      <c r="S14" s="280" t="str">
        <f>+IF(COUNT(IndHUF!R22),IndHUF!R22,"")</f>
        <v/>
      </c>
      <c r="T14" s="280" t="str">
        <f>+IF(COUNT(IndHUF!S22),IndHUF!S22,"")</f>
        <v/>
      </c>
      <c r="U14" s="112">
        <f>+IFERROR(IF(COUNT(L14,T14),ROUND(SUM(L14,T14)/SUM('Shareholding Pattern'!$L$78,'Shareholding Pattern'!$T$78)*100,2),""),0)</f>
        <v>68.8</v>
      </c>
      <c r="V14" s="173">
        <f>+IF(COUNT(IndHUF!U22),IndHUF!U22,"")</f>
        <v>10595912</v>
      </c>
      <c r="W14" s="157">
        <f>+IFERROR(IF(COUNT(V14),ROUND(SUM(V14)/SUM(L14)*100,2),""),0)</f>
        <v>100</v>
      </c>
      <c r="X14" s="173" t="str">
        <f>+IF(COUNT(IndHUF!W22),IndHUF!W22,"")</f>
        <v/>
      </c>
      <c r="Y14" s="112" t="str">
        <f>+IFERROR(IF(COUNT(X14),ROUND(SUM(X14)/SUM(L14)*100,2),""),0)</f>
        <v/>
      </c>
      <c r="Z14" s="280">
        <f>+IF(COUNT(IndHUF!Y22),IndHUF!Y22,"")</f>
        <v>10595912</v>
      </c>
      <c r="AA14" s="462"/>
      <c r="AB14" s="463"/>
      <c r="AC14" s="464"/>
      <c r="AH14" t="s">
        <v>192</v>
      </c>
      <c r="AR14" t="s">
        <v>166</v>
      </c>
      <c r="AX14" t="s">
        <v>192</v>
      </c>
      <c r="AZ14" t="s">
        <v>329</v>
      </c>
      <c r="BF14" t="s">
        <v>282</v>
      </c>
    </row>
    <row r="15" spans="5:58" ht="20.149999999999999"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65"/>
      <c r="AB15" s="466"/>
      <c r="AC15" s="467"/>
      <c r="AH15" t="s">
        <v>193</v>
      </c>
      <c r="AR15" t="s">
        <v>167</v>
      </c>
      <c r="AX15" t="s">
        <v>193</v>
      </c>
      <c r="AZ15" t="s">
        <v>330</v>
      </c>
      <c r="BF15" t="s">
        <v>284</v>
      </c>
    </row>
    <row r="16" spans="5:58" ht="20.149999999999999"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65"/>
      <c r="AB16" s="466"/>
      <c r="AC16" s="467"/>
      <c r="AH16" t="s">
        <v>285</v>
      </c>
      <c r="AR16" t="s">
        <v>168</v>
      </c>
      <c r="AX16" t="s">
        <v>285</v>
      </c>
      <c r="AZ16" t="s">
        <v>199</v>
      </c>
      <c r="BF16" t="s">
        <v>305</v>
      </c>
    </row>
    <row r="17" spans="5:58" ht="20.149999999999999" customHeight="1">
      <c r="E17" s="91" t="s">
        <v>32</v>
      </c>
      <c r="F17" s="194" t="s">
        <v>33</v>
      </c>
      <c r="H17" s="163" t="str">
        <f>IFERROR(IF(COUNT(OtherIND!$AG$13),IF(OtherIND!$AG$13=0,"0",OtherIND!$AG$13),""),"")</f>
        <v/>
      </c>
      <c r="I17" s="281" t="str">
        <f>IFERROR(IF(COUNT(OtherIND!J16),(OtherIND!J16),""),"")</f>
        <v/>
      </c>
      <c r="J17" s="281" t="str">
        <f>IFERROR(IF(COUNT(OtherIND!K16),(OtherIND!K16),""),"")</f>
        <v/>
      </c>
      <c r="K17" s="113" t="str">
        <f>IFERROR(IF(COUNT(OtherIND!L16),(OtherIND!L16),""),"")</f>
        <v/>
      </c>
      <c r="L17" s="113" t="str">
        <f>IFERROR(IF(COUNT(OtherIND!M16),(OtherIND!M16),""),"")</f>
        <v/>
      </c>
      <c r="M17" s="177" t="str">
        <f>+IFERROR(IF(COUNT(L17),ROUND(L17/'Shareholding Pattern'!$L$78*100,2),""),0)</f>
        <v/>
      </c>
      <c r="N17" s="232" t="str">
        <f>IFERROR(IF(COUNT(OtherIND!O16),(OtherIND!O16),""),"")</f>
        <v/>
      </c>
      <c r="O17" s="161" t="str">
        <f>IFERROR(IF(COUNT(OtherIND!P16),(OtherIND!P16),""),"")</f>
        <v/>
      </c>
      <c r="P17" s="281" t="str">
        <f>IFERROR(IF(COUNT(OtherIND!Q16),(OtherIND!Q16),""),"")</f>
        <v/>
      </c>
      <c r="Q17" s="177" t="str">
        <f>IFERROR(IF(COUNT(OtherIND!R16),(OtherIND!R16),""),0)</f>
        <v/>
      </c>
      <c r="R17" s="281" t="str">
        <f>IFERROR(IF(COUNT(OtherIND!S16),(OtherIND!S16),""),"")</f>
        <v/>
      </c>
      <c r="S17" s="281" t="str">
        <f>IFERROR(IF(COUNT(OtherIND!T16),(OtherIND!T16),""),"")</f>
        <v/>
      </c>
      <c r="T17" s="281" t="str">
        <f>IFERROR(IF(COUNT(OtherIND!U16),(OtherIND!U16),""),"")</f>
        <v/>
      </c>
      <c r="U17" s="114" t="str">
        <f>+IFERROR(IF(COUNT(L17,T17),ROUND(SUM(L17,T17)/SUM('Shareholding Pattern'!$L$78,'Shareholding Pattern'!$T$78)*100,2),""),0)</f>
        <v/>
      </c>
      <c r="V17" s="173" t="str">
        <f>IFERROR(IF(COUNT(OtherIND!W16),(OtherIND!W16),""),"")</f>
        <v/>
      </c>
      <c r="W17" s="184" t="str">
        <f t="shared" si="0"/>
        <v/>
      </c>
      <c r="X17" s="173" t="str">
        <f>IFERROR(IF(COUNT(OtherIND!Y16),(OtherIND!Y16),""),"")</f>
        <v/>
      </c>
      <c r="Y17" s="114" t="str">
        <f t="shared" si="1"/>
        <v/>
      </c>
      <c r="Z17" s="281" t="str">
        <f>IFERROR(IF(COUNT(OtherIND!AA16),(OtherIND!AA16),""),"")</f>
        <v/>
      </c>
      <c r="AA17" s="465"/>
      <c r="AB17" s="466"/>
      <c r="AC17" s="467"/>
      <c r="AH17" t="s">
        <v>286</v>
      </c>
      <c r="AR17" t="s">
        <v>169</v>
      </c>
      <c r="AX17" t="s">
        <v>286</v>
      </c>
      <c r="AZ17" t="s">
        <v>332</v>
      </c>
      <c r="BF17" t="s">
        <v>315</v>
      </c>
    </row>
    <row r="18" spans="5:58" ht="20.149999999999999" customHeight="1">
      <c r="E18" s="486" t="s">
        <v>35</v>
      </c>
      <c r="F18" s="486"/>
      <c r="G18" s="486"/>
      <c r="H18" s="52">
        <f>+IFERROR(IF(COUNT(H14:H17),ROUND(SUM(H14:H17),0),""),"")</f>
        <v>6</v>
      </c>
      <c r="I18" s="52">
        <f t="shared" ref="I18:Z18" si="2">+IFERROR(IF(COUNT(I14:I17),ROUND(SUM(I14:I17),0),""),"")</f>
        <v>10595912</v>
      </c>
      <c r="J18" s="52" t="str">
        <f t="shared" si="2"/>
        <v/>
      </c>
      <c r="K18" s="4" t="str">
        <f t="shared" si="2"/>
        <v/>
      </c>
      <c r="L18" s="52">
        <f t="shared" si="2"/>
        <v>10595912</v>
      </c>
      <c r="M18" s="146">
        <f>+IFERROR(IF(COUNT(L18),ROUND(L18/'Shareholding Pattern'!$L$78*100,2),""),0)</f>
        <v>68.8</v>
      </c>
      <c r="N18" s="119">
        <f t="shared" si="2"/>
        <v>10595912</v>
      </c>
      <c r="O18" s="119" t="str">
        <f t="shared" si="2"/>
        <v/>
      </c>
      <c r="P18" s="52">
        <f t="shared" si="2"/>
        <v>10595912</v>
      </c>
      <c r="Q18" s="154">
        <f>IFERROR(IF(COUNT(P18),ROUND(P18/$P$79*100,2),""),0)</f>
        <v>68.8</v>
      </c>
      <c r="R18" s="52" t="str">
        <f t="shared" si="2"/>
        <v/>
      </c>
      <c r="S18" s="52" t="str">
        <f t="shared" si="2"/>
        <v/>
      </c>
      <c r="T18" s="52" t="str">
        <f t="shared" si="2"/>
        <v/>
      </c>
      <c r="U18" s="115">
        <f>+IFERROR(IF(COUNT(L18,T18),ROUND(SUM(L18,T18)/SUM('Shareholding Pattern'!$L$78,'Shareholding Pattern'!$T$78)*100,2),""),0)</f>
        <v>68.8</v>
      </c>
      <c r="V18" s="52">
        <f t="shared" si="2"/>
        <v>10595912</v>
      </c>
      <c r="W18" s="158">
        <f>+IFERROR(IF(COUNT(V18),ROUND(SUM(V18)/SUM(L18)*100,2),""),0)</f>
        <v>100</v>
      </c>
      <c r="X18" s="52" t="str">
        <f t="shared" si="2"/>
        <v/>
      </c>
      <c r="Y18" s="116" t="str">
        <f>+IFERROR(IF(COUNT(X18),ROUND(SUM(X18)/SUM(L18)*100,2),""),0)</f>
        <v/>
      </c>
      <c r="Z18" s="52">
        <f t="shared" si="2"/>
        <v>10595912</v>
      </c>
      <c r="AA18" s="468"/>
      <c r="AB18" s="469"/>
      <c r="AC18" s="470"/>
      <c r="AR18" t="s">
        <v>170</v>
      </c>
      <c r="AX18" t="s">
        <v>287</v>
      </c>
      <c r="AZ18" t="s">
        <v>200</v>
      </c>
      <c r="BF18" t="s">
        <v>306</v>
      </c>
    </row>
    <row r="19" spans="5:58" ht="20.149999999999999"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68"/>
      <c r="AB19" s="469"/>
      <c r="AC19" s="470"/>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65"/>
      <c r="AB20" s="466"/>
      <c r="AC20" s="467"/>
      <c r="AH20" t="s">
        <v>287</v>
      </c>
      <c r="AR20" t="s">
        <v>171</v>
      </c>
      <c r="AX20" t="s">
        <v>40</v>
      </c>
      <c r="AZ20" t="s">
        <v>203</v>
      </c>
      <c r="BF20" t="s">
        <v>317</v>
      </c>
    </row>
    <row r="21" spans="5:58" ht="20.149999999999999"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65"/>
      <c r="AB21" s="466"/>
      <c r="AC21" s="467"/>
      <c r="AH21" t="s">
        <v>39</v>
      </c>
      <c r="AR21" t="s">
        <v>172</v>
      </c>
      <c r="AX21" t="s">
        <v>288</v>
      </c>
      <c r="AZ21" t="s">
        <v>202</v>
      </c>
      <c r="BF21" t="s">
        <v>308</v>
      </c>
    </row>
    <row r="22" spans="5:58" ht="20.149999999999999"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65"/>
      <c r="AB22" s="466"/>
      <c r="AC22" s="467"/>
      <c r="AH22" t="s">
        <v>40</v>
      </c>
      <c r="AR22" t="s">
        <v>174</v>
      </c>
      <c r="AX22" t="s">
        <v>289</v>
      </c>
      <c r="AZ22" t="s">
        <v>204</v>
      </c>
      <c r="BF22" t="s">
        <v>318</v>
      </c>
    </row>
    <row r="23" spans="5:58" ht="20.149999999999999"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65"/>
      <c r="AB23" s="466"/>
      <c r="AC23" s="467"/>
      <c r="AH23" t="s">
        <v>288</v>
      </c>
      <c r="AR23" t="s">
        <v>173</v>
      </c>
    </row>
    <row r="24" spans="5:58" ht="20.149999999999999"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65"/>
      <c r="AB24" s="466"/>
      <c r="AC24" s="467"/>
      <c r="AH24" t="s">
        <v>289</v>
      </c>
      <c r="AR24" t="s">
        <v>175</v>
      </c>
    </row>
    <row r="25" spans="5:58" ht="20.149999999999999" customHeight="1">
      <c r="E25" s="486" t="s">
        <v>43</v>
      </c>
      <c r="F25" s="486"/>
      <c r="G25" s="486"/>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68"/>
      <c r="AB25" s="469"/>
      <c r="AC25" s="470"/>
      <c r="AR25" t="s">
        <v>176</v>
      </c>
    </row>
    <row r="26" spans="5:58" ht="36.75" customHeight="1">
      <c r="E26" s="487" t="s">
        <v>88</v>
      </c>
      <c r="F26" s="487"/>
      <c r="G26" s="487"/>
      <c r="H26" s="136">
        <f t="shared" ref="H26:Z26" si="6">+IFERROR(IF(COUNT(H18,H25),ROUND(SUM(H18,H25),0),""),"")</f>
        <v>6</v>
      </c>
      <c r="I26" s="136">
        <f t="shared" si="6"/>
        <v>10595912</v>
      </c>
      <c r="J26" s="136" t="str">
        <f t="shared" si="6"/>
        <v/>
      </c>
      <c r="K26" s="134" t="str">
        <f t="shared" si="6"/>
        <v/>
      </c>
      <c r="L26" s="136">
        <f t="shared" si="6"/>
        <v>10595912</v>
      </c>
      <c r="M26" s="146">
        <f>+IFERROR(IF(COUNT(L26),ROUND(L26/'Shareholding Pattern'!$L$78*100,2),""),0)</f>
        <v>68.8</v>
      </c>
      <c r="N26" s="135">
        <f t="shared" si="6"/>
        <v>10595912</v>
      </c>
      <c r="O26" s="135" t="str">
        <f t="shared" si="6"/>
        <v/>
      </c>
      <c r="P26" s="136">
        <f t="shared" si="6"/>
        <v>10595912</v>
      </c>
      <c r="Q26" s="154">
        <f>IFERROR(IF(COUNT(P26),ROUND(P26/$P$79*100,2),""),0)</f>
        <v>68.8</v>
      </c>
      <c r="R26" s="282" t="str">
        <f t="shared" si="6"/>
        <v/>
      </c>
      <c r="S26" s="282" t="str">
        <f t="shared" si="6"/>
        <v/>
      </c>
      <c r="T26" s="136" t="str">
        <f t="shared" si="6"/>
        <v/>
      </c>
      <c r="U26" s="115">
        <f>+IFERROR(IF(COUNT(L26,T26),ROUND(SUM(L26,T26)/SUM('Shareholding Pattern'!$L$78,'Shareholding Pattern'!$T$78)*100,2),""),0)</f>
        <v>68.8</v>
      </c>
      <c r="V26" s="136">
        <f t="shared" si="6"/>
        <v>10595912</v>
      </c>
      <c r="W26" s="158">
        <f>+IFERROR(IF(COUNT(V26),ROUND(SUM(V26)/SUM(L26)*100,2),""),0)</f>
        <v>100</v>
      </c>
      <c r="X26" s="136" t="str">
        <f t="shared" si="6"/>
        <v/>
      </c>
      <c r="Y26" s="116" t="str">
        <f t="shared" si="4"/>
        <v/>
      </c>
      <c r="Z26" s="136">
        <f t="shared" si="6"/>
        <v>10595912</v>
      </c>
      <c r="AA26" s="471"/>
      <c r="AB26" s="472"/>
      <c r="AC26" s="473"/>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49999999999999" customHeight="1">
      <c r="E29" s="86" t="s">
        <v>24</v>
      </c>
      <c r="F29" s="480" t="s">
        <v>655</v>
      </c>
      <c r="G29" s="481"/>
      <c r="H29" s="481"/>
      <c r="I29" s="481"/>
      <c r="J29" s="481"/>
      <c r="K29" s="481"/>
      <c r="L29" s="481"/>
      <c r="M29" s="481"/>
      <c r="N29" s="481"/>
      <c r="O29" s="481"/>
      <c r="P29" s="481"/>
      <c r="Q29" s="481"/>
      <c r="R29" s="481"/>
      <c r="S29" s="481"/>
      <c r="T29" s="481"/>
      <c r="U29" s="481"/>
      <c r="V29" s="481"/>
      <c r="W29" s="481"/>
      <c r="X29" s="481"/>
      <c r="Y29" s="481"/>
      <c r="Z29" s="481"/>
      <c r="AA29" s="481"/>
      <c r="AB29" s="481"/>
      <c r="AC29" s="482"/>
    </row>
    <row r="30" spans="5:58" ht="20.149999999999999"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0"/>
      <c r="Y30" s="491"/>
      <c r="Z30" s="240"/>
      <c r="AA30" s="240"/>
      <c r="AB30" s="240"/>
      <c r="AC30" s="240"/>
      <c r="AH30" t="s">
        <v>290</v>
      </c>
      <c r="AR30" t="s">
        <v>271</v>
      </c>
      <c r="AX30" t="s">
        <v>290</v>
      </c>
      <c r="AZ30" t="s">
        <v>205</v>
      </c>
      <c r="BF30" t="s">
        <v>319</v>
      </c>
    </row>
    <row r="31" spans="5:58" ht="20.149999999999999"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2"/>
      <c r="Y31" s="493"/>
      <c r="Z31" s="240"/>
      <c r="AA31" s="240"/>
      <c r="AB31" s="240"/>
      <c r="AC31" s="240"/>
      <c r="AH31" t="s">
        <v>291</v>
      </c>
      <c r="AR31" t="s">
        <v>178</v>
      </c>
      <c r="AX31" t="s">
        <v>291</v>
      </c>
      <c r="AZ31" t="s">
        <v>206</v>
      </c>
      <c r="BF31" t="s">
        <v>309</v>
      </c>
    </row>
    <row r="32" spans="5:58" ht="20.149999999999999"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2"/>
      <c r="Y32" s="493"/>
      <c r="Z32" s="240"/>
      <c r="AA32" s="240"/>
      <c r="AB32" s="240"/>
      <c r="AC32" s="240"/>
      <c r="AH32" t="s">
        <v>799</v>
      </c>
      <c r="AR32" t="s">
        <v>179</v>
      </c>
      <c r="AX32" t="s">
        <v>799</v>
      </c>
      <c r="AZ32" t="s">
        <v>207</v>
      </c>
      <c r="BF32" t="s">
        <v>310</v>
      </c>
    </row>
    <row r="33" spans="5:58" ht="20.149999999999999"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2"/>
      <c r="Y33" s="493"/>
      <c r="Z33" s="240"/>
      <c r="AA33" s="240"/>
      <c r="AB33" s="240"/>
      <c r="AC33" s="240"/>
      <c r="AH33" t="s">
        <v>294</v>
      </c>
      <c r="AR33" t="s">
        <v>719</v>
      </c>
      <c r="AX33" t="s">
        <v>294</v>
      </c>
      <c r="AZ33" t="s">
        <v>745</v>
      </c>
      <c r="BF33" t="s">
        <v>744</v>
      </c>
    </row>
    <row r="34" spans="5:58" ht="20.149999999999999" customHeight="1">
      <c r="E34" s="88" t="s">
        <v>42</v>
      </c>
      <c r="F34" s="198" t="s">
        <v>52</v>
      </c>
      <c r="H34" s="240">
        <v>1</v>
      </c>
      <c r="I34" s="240">
        <v>19000</v>
      </c>
      <c r="J34" s="240"/>
      <c r="K34" s="110"/>
      <c r="L34" s="163">
        <f t="shared" si="8"/>
        <v>19000</v>
      </c>
      <c r="M34" s="179">
        <f>+IFERROR(IF(COUNT(L34),ROUND(L34/'Shareholding Pattern'!$L$78*100,2),""),"")</f>
        <v>0.12</v>
      </c>
      <c r="N34" s="255">
        <v>19000</v>
      </c>
      <c r="O34" s="110"/>
      <c r="P34" s="163">
        <f t="shared" si="9"/>
        <v>19000</v>
      </c>
      <c r="Q34" s="153">
        <f>+IFERROR(IF(COUNT(P34),ROUND(P34/'Shareholding Pattern'!$P$79*100,2),""),"")</f>
        <v>0.12</v>
      </c>
      <c r="R34" s="240"/>
      <c r="S34" s="240"/>
      <c r="T34" s="163" t="str">
        <f t="shared" si="10"/>
        <v/>
      </c>
      <c r="U34" s="180">
        <f>+IFERROR(IF(COUNT(L34,T34),ROUND(SUM(L34,T34)/SUM('Shareholding Pattern'!$L$78,'Shareholding Pattern'!$T$78)*100,2),""),"")</f>
        <v>0.12</v>
      </c>
      <c r="V34" s="110">
        <v>0</v>
      </c>
      <c r="W34" s="157">
        <f t="shared" si="7"/>
        <v>0</v>
      </c>
      <c r="X34" s="492"/>
      <c r="Y34" s="493"/>
      <c r="Z34" s="240">
        <v>19000</v>
      </c>
      <c r="AA34" s="240">
        <v>0</v>
      </c>
      <c r="AB34" s="240">
        <v>0</v>
      </c>
      <c r="AC34" s="240">
        <v>0</v>
      </c>
      <c r="AH34" t="s">
        <v>295</v>
      </c>
      <c r="AR34" t="s">
        <v>181</v>
      </c>
      <c r="AX34" t="s">
        <v>295</v>
      </c>
      <c r="AZ34" t="s">
        <v>209</v>
      </c>
      <c r="BF34" t="s">
        <v>312</v>
      </c>
    </row>
    <row r="35" spans="5:58" ht="20.149999999999999"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2"/>
      <c r="Y35" s="493"/>
      <c r="Z35" s="240"/>
      <c r="AA35" s="240"/>
      <c r="AB35" s="240"/>
      <c r="AC35" s="240"/>
      <c r="AH35" t="s">
        <v>296</v>
      </c>
      <c r="AR35" t="s">
        <v>182</v>
      </c>
      <c r="AX35" t="s">
        <v>296</v>
      </c>
      <c r="AZ35" t="s">
        <v>210</v>
      </c>
      <c r="BF35" t="s">
        <v>313</v>
      </c>
    </row>
    <row r="36" spans="5:58" ht="20.149999999999999" customHeight="1">
      <c r="E36" s="88" t="s">
        <v>51</v>
      </c>
      <c r="F36" s="318"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2"/>
      <c r="Y36" s="493"/>
      <c r="Z36" s="240"/>
      <c r="AA36" s="240"/>
      <c r="AB36" s="240"/>
      <c r="AC36" s="240"/>
      <c r="AH36" t="s">
        <v>826</v>
      </c>
      <c r="AR36" t="s">
        <v>720</v>
      </c>
      <c r="AX36" t="s">
        <v>826</v>
      </c>
      <c r="AZ36" t="s">
        <v>747</v>
      </c>
      <c r="BF36" t="s">
        <v>746</v>
      </c>
    </row>
    <row r="37" spans="5:58" ht="20.149999999999999" customHeight="1">
      <c r="E37" s="88" t="s">
        <v>53</v>
      </c>
      <c r="F37" s="319"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2"/>
      <c r="Y37" s="493"/>
      <c r="Z37" s="240"/>
      <c r="AA37" s="240"/>
      <c r="AB37" s="240"/>
      <c r="AC37" s="240"/>
      <c r="AH37" t="s">
        <v>827</v>
      </c>
      <c r="AR37" t="s">
        <v>721</v>
      </c>
      <c r="AX37" t="s">
        <v>827</v>
      </c>
      <c r="AZ37" t="s">
        <v>749</v>
      </c>
      <c r="BF37" t="s">
        <v>748</v>
      </c>
    </row>
    <row r="38" spans="5:58" ht="20.149999999999999"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2"/>
      <c r="Y38" s="493"/>
      <c r="Z38" s="240"/>
      <c r="AA38" s="240"/>
      <c r="AB38" s="240"/>
      <c r="AC38" s="240"/>
      <c r="AH38" t="s">
        <v>197</v>
      </c>
      <c r="AR38" t="s">
        <v>183</v>
      </c>
      <c r="AX38" t="s">
        <v>197</v>
      </c>
      <c r="AZ38" t="s">
        <v>331</v>
      </c>
      <c r="BF38" t="s">
        <v>314</v>
      </c>
    </row>
    <row r="39" spans="5:58" ht="20.149999999999999" customHeight="1">
      <c r="E39" s="88" t="s">
        <v>670</v>
      </c>
      <c r="F39" s="320" t="s">
        <v>654</v>
      </c>
      <c r="H39" s="240">
        <v>1</v>
      </c>
      <c r="I39" s="240">
        <v>3000</v>
      </c>
      <c r="J39" s="240"/>
      <c r="K39" s="110"/>
      <c r="L39" s="163">
        <f t="shared" si="8"/>
        <v>3000</v>
      </c>
      <c r="M39" s="179">
        <f>+IFERROR(IF(COUNT(L39),ROUND(L39/'Shareholding Pattern'!$L$78*100,2),""),"")</f>
        <v>0.02</v>
      </c>
      <c r="N39" s="255">
        <v>3000</v>
      </c>
      <c r="O39" s="110"/>
      <c r="P39" s="163">
        <f t="shared" si="9"/>
        <v>3000</v>
      </c>
      <c r="Q39" s="153">
        <f>+IFERROR(IF(COUNT(P39),ROUND(P39/'Shareholding Pattern'!$P$79*100,2),""),"")</f>
        <v>0.02</v>
      </c>
      <c r="R39" s="240"/>
      <c r="S39" s="240"/>
      <c r="T39" s="163" t="str">
        <f t="shared" si="10"/>
        <v/>
      </c>
      <c r="U39" s="180">
        <f>+IFERROR(IF(COUNT(L39,T39),ROUND(SUM(L39,T39)/SUM('Shareholding Pattern'!$L$78,'Shareholding Pattern'!$T$78)*100,2),""),"")</f>
        <v>0.02</v>
      </c>
      <c r="V39" s="110">
        <v>0</v>
      </c>
      <c r="W39" s="157">
        <f t="shared" si="7"/>
        <v>0</v>
      </c>
      <c r="X39" s="492"/>
      <c r="Y39" s="493"/>
      <c r="Z39" s="240">
        <v>3000</v>
      </c>
      <c r="AA39" s="240">
        <v>0</v>
      </c>
      <c r="AB39" s="240">
        <v>0</v>
      </c>
      <c r="AC39" s="240">
        <v>0</v>
      </c>
      <c r="AH39" t="s">
        <v>654</v>
      </c>
      <c r="AR39" t="s">
        <v>722</v>
      </c>
      <c r="AX39" t="s">
        <v>654</v>
      </c>
      <c r="AZ39" t="s">
        <v>752</v>
      </c>
      <c r="BF39" t="s">
        <v>750</v>
      </c>
    </row>
    <row r="40" spans="5:58" ht="20.149999999999999"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2"/>
      <c r="Y40" s="493"/>
      <c r="Z40" s="240"/>
      <c r="AA40" s="240"/>
      <c r="AB40" s="240"/>
      <c r="AC40" s="240"/>
      <c r="AH40" t="s">
        <v>297</v>
      </c>
      <c r="AR40" t="s">
        <v>723</v>
      </c>
      <c r="AX40" t="s">
        <v>297</v>
      </c>
      <c r="AZ40" t="s">
        <v>753</v>
      </c>
      <c r="BF40" t="s">
        <v>751</v>
      </c>
    </row>
    <row r="41" spans="5:58" ht="20.149999999999999" customHeight="1">
      <c r="E41" s="486" t="s">
        <v>56</v>
      </c>
      <c r="F41" s="486"/>
      <c r="G41" s="486"/>
      <c r="H41" s="52">
        <f>+IFERROR(IF(COUNT(H30:H40),ROUND(SUM(H30:H40),0),""),"")</f>
        <v>2</v>
      </c>
      <c r="I41" s="52">
        <f t="shared" ref="I41:K41" si="11">+IFERROR(IF(COUNT(I30:I40),ROUND(SUM(I30:I40),0),""),"")</f>
        <v>22000</v>
      </c>
      <c r="J41" s="52" t="str">
        <f t="shared" si="11"/>
        <v/>
      </c>
      <c r="K41" s="52" t="str">
        <f t="shared" si="11"/>
        <v/>
      </c>
      <c r="L41" s="52">
        <f>+IFERROR(IF(COUNT(I41:K41),ROUND(SUM(I41:K41),0),""),"")</f>
        <v>22000</v>
      </c>
      <c r="M41" s="147">
        <f>+IFERROR(IF(COUNT(L41),ROUND(L41/'Shareholding Pattern'!$L$78*100,2),""),"")</f>
        <v>0.14000000000000001</v>
      </c>
      <c r="N41" s="52">
        <f>+IFERROR(IF(COUNT(N30:N40),ROUND(SUM(N30:N40),0),""),"")</f>
        <v>22000</v>
      </c>
      <c r="O41" s="52" t="str">
        <f>+IFERROR(IF(COUNT(O30:O40),ROUND(SUM(O30:O40),0),""),"")</f>
        <v/>
      </c>
      <c r="P41" s="164">
        <f>+IFERROR(IF(COUNT(N41:O41),ROUND(SUM(N41:O41),0),""),"")</f>
        <v>22000</v>
      </c>
      <c r="Q41" s="154">
        <f>+IFERROR(IF(COUNT(P41),ROUND(P41/'Shareholding Pattern'!$P$79*100,2),""),"")</f>
        <v>0.14000000000000001</v>
      </c>
      <c r="R41" s="52" t="str">
        <f>+IFERROR(IF(COUNT(R30:R40),ROUND(SUM(R30:R40),0),""),"")</f>
        <v/>
      </c>
      <c r="S41" s="52" t="str">
        <f>+IFERROR(IF(COUNT(S30:S40),ROUND(SUM(S30:S40),0),""),"")</f>
        <v/>
      </c>
      <c r="T41" s="164" t="str">
        <f>+IFERROR(IF(COUNT(R41:S41),ROUND(SUM(R41:S41),0),""),"")</f>
        <v/>
      </c>
      <c r="U41" s="137">
        <f>+IFERROR(IF(COUNT(L41,T41),ROUND(SUM(L41,T41)/SUM('Shareholding Pattern'!$L$78,'Shareholding Pattern'!$T$78)*100,2),""),"")</f>
        <v>0.14000000000000001</v>
      </c>
      <c r="V41" s="52">
        <f>+IFERROR(IF(COUNT(V30:V40),ROUND(SUM(V30:V40),0),""),"")</f>
        <v>0</v>
      </c>
      <c r="W41" s="159">
        <f>+IFERROR(IF(COUNT(V41),ROUND(SUM(V41)/SUM(L41)*100,2),""),0)</f>
        <v>0</v>
      </c>
      <c r="X41" s="494"/>
      <c r="Y41" s="495"/>
      <c r="Z41" s="52">
        <f>+IFERROR(IF(COUNT(Z30:Z40),ROUND(SUM(Z30:Z40),0),""),"")</f>
        <v>22000</v>
      </c>
      <c r="AA41" s="52">
        <f t="shared" ref="AA41:AC41" si="12">+IFERROR(IF(COUNT(AA30:AA40),ROUND(SUM(AA30:AA40),0),""),"")</f>
        <v>0</v>
      </c>
      <c r="AB41" s="52">
        <f t="shared" si="12"/>
        <v>0</v>
      </c>
      <c r="AC41" s="52">
        <f t="shared" si="12"/>
        <v>0</v>
      </c>
      <c r="AR41" t="s">
        <v>805</v>
      </c>
    </row>
    <row r="42" spans="5:58" ht="20.149999999999999" customHeight="1">
      <c r="E42" s="86" t="s">
        <v>36</v>
      </c>
      <c r="F42" s="483" t="s">
        <v>656</v>
      </c>
      <c r="G42" s="484"/>
      <c r="H42" s="484"/>
      <c r="I42" s="484"/>
      <c r="J42" s="484"/>
      <c r="K42" s="484"/>
      <c r="L42" s="484"/>
      <c r="M42" s="484"/>
      <c r="N42" s="484"/>
      <c r="O42" s="484"/>
      <c r="P42" s="484"/>
      <c r="Q42" s="484"/>
      <c r="R42" s="484"/>
      <c r="S42" s="484"/>
      <c r="T42" s="484"/>
      <c r="U42" s="484"/>
      <c r="V42" s="484"/>
      <c r="W42" s="484"/>
      <c r="X42" s="484"/>
      <c r="Y42" s="484"/>
      <c r="Z42" s="484"/>
      <c r="AA42" s="484"/>
      <c r="AB42" s="484"/>
      <c r="AC42" s="485"/>
    </row>
    <row r="43" spans="5:58" ht="20.149999999999999" customHeight="1">
      <c r="E43" s="88" t="s">
        <v>26</v>
      </c>
      <c r="F43" s="321"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0"/>
      <c r="Y43" s="491"/>
      <c r="Z43" s="240"/>
      <c r="AA43" s="240"/>
      <c r="AB43" s="240"/>
      <c r="AC43" s="240"/>
      <c r="AH43" t="s">
        <v>657</v>
      </c>
      <c r="AR43" t="s">
        <v>724</v>
      </c>
      <c r="AX43" t="s">
        <v>657</v>
      </c>
      <c r="AZ43" t="s">
        <v>755</v>
      </c>
      <c r="BF43" t="s">
        <v>754</v>
      </c>
    </row>
    <row r="44" spans="5:58" ht="20.149999999999999"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2"/>
      <c r="Y44" s="493"/>
      <c r="Z44" s="240"/>
      <c r="AA44" s="240"/>
      <c r="AB44" s="240"/>
      <c r="AC44" s="240"/>
      <c r="AH44" t="s">
        <v>292</v>
      </c>
      <c r="AR44" t="s">
        <v>180</v>
      </c>
      <c r="AX44" t="s">
        <v>292</v>
      </c>
      <c r="AZ44" t="s">
        <v>208</v>
      </c>
      <c r="BF44" t="s">
        <v>311</v>
      </c>
    </row>
    <row r="45" spans="5:58" ht="20.149999999999999" customHeight="1">
      <c r="E45" s="88" t="s">
        <v>30</v>
      </c>
      <c r="F45" s="322"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2"/>
      <c r="Y45" s="493"/>
      <c r="Z45" s="240"/>
      <c r="AA45" s="240"/>
      <c r="AB45" s="240"/>
      <c r="AC45" s="240"/>
      <c r="AH45" t="s">
        <v>691</v>
      </c>
      <c r="AR45" t="s">
        <v>725</v>
      </c>
      <c r="AX45" t="s">
        <v>691</v>
      </c>
      <c r="AZ45" t="s">
        <v>757</v>
      </c>
      <c r="BF45" t="s">
        <v>756</v>
      </c>
    </row>
    <row r="46" spans="5:58" ht="20.149999999999999"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2"/>
      <c r="Y46" s="493"/>
      <c r="Z46" s="240"/>
      <c r="AA46" s="240"/>
      <c r="AB46" s="240"/>
      <c r="AC46" s="240"/>
      <c r="AH46" t="s">
        <v>293</v>
      </c>
      <c r="AR46" t="s">
        <v>726</v>
      </c>
      <c r="AX46" t="s">
        <v>293</v>
      </c>
      <c r="AZ46" t="s">
        <v>759</v>
      </c>
      <c r="BF46" t="s">
        <v>758</v>
      </c>
    </row>
    <row r="47" spans="5:58" ht="20.149999999999999" customHeight="1">
      <c r="E47" s="88" t="s">
        <v>42</v>
      </c>
      <c r="F47" s="323"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2"/>
      <c r="Y47" s="493"/>
      <c r="Z47" s="240"/>
      <c r="AA47" s="240"/>
      <c r="AB47" s="240"/>
      <c r="AC47" s="240"/>
      <c r="AH47" t="s">
        <v>694</v>
      </c>
      <c r="AR47" t="s">
        <v>727</v>
      </c>
      <c r="AX47" t="s">
        <v>694</v>
      </c>
      <c r="AZ47" t="s">
        <v>761</v>
      </c>
      <c r="BF47" t="s">
        <v>760</v>
      </c>
    </row>
    <row r="48" spans="5:58" ht="29">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2"/>
      <c r="Y48" s="493"/>
      <c r="Z48" s="240"/>
      <c r="AA48" s="240"/>
      <c r="AB48" s="240"/>
      <c r="AC48" s="240"/>
      <c r="AH48" t="s">
        <v>798</v>
      </c>
      <c r="AR48" t="s">
        <v>184</v>
      </c>
      <c r="AX48" t="s">
        <v>798</v>
      </c>
      <c r="AZ48" t="s">
        <v>763</v>
      </c>
      <c r="BF48" t="s">
        <v>762</v>
      </c>
    </row>
    <row r="49" spans="5:58" ht="20.149999999999999"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2"/>
      <c r="Y49" s="493"/>
      <c r="Z49" s="240"/>
      <c r="AA49" s="240"/>
      <c r="AB49" s="240"/>
      <c r="AC49" s="240"/>
      <c r="AH49" t="s">
        <v>828</v>
      </c>
      <c r="AR49" t="s">
        <v>728</v>
      </c>
      <c r="AX49" t="s">
        <v>828</v>
      </c>
      <c r="AZ49" t="s">
        <v>765</v>
      </c>
      <c r="BF49" t="s">
        <v>764</v>
      </c>
    </row>
    <row r="50" spans="5:58" ht="20.149999999999999" customHeight="1">
      <c r="E50" s="486" t="s">
        <v>60</v>
      </c>
      <c r="F50" s="486"/>
      <c r="G50" s="486"/>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494"/>
      <c r="Y50" s="495"/>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49999999999999" customHeight="1">
      <c r="E51" s="86" t="s">
        <v>672</v>
      </c>
      <c r="F51" s="483" t="s">
        <v>659</v>
      </c>
      <c r="G51" s="484"/>
      <c r="H51" s="484"/>
      <c r="I51" s="484"/>
      <c r="J51" s="484"/>
      <c r="K51" s="484"/>
      <c r="L51" s="484"/>
      <c r="M51" s="484"/>
      <c r="N51" s="484"/>
      <c r="O51" s="484"/>
      <c r="P51" s="484"/>
      <c r="Q51" s="484"/>
      <c r="R51" s="484"/>
      <c r="S51" s="484"/>
      <c r="T51" s="484"/>
      <c r="U51" s="484"/>
      <c r="V51" s="484"/>
      <c r="W51" s="484"/>
      <c r="X51" s="484"/>
      <c r="Y51" s="484"/>
      <c r="Z51" s="484"/>
      <c r="AA51" s="484"/>
      <c r="AB51" s="484"/>
      <c r="AC51" s="485"/>
    </row>
    <row r="52" spans="5:58" ht="20.149999999999999"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0"/>
      <c r="Y52" s="491"/>
      <c r="Z52" s="240"/>
      <c r="AA52" s="240"/>
      <c r="AB52" s="240"/>
      <c r="AC52" s="240"/>
      <c r="AH52" t="s">
        <v>194</v>
      </c>
      <c r="AR52" t="s">
        <v>729</v>
      </c>
      <c r="AX52" t="s">
        <v>194</v>
      </c>
      <c r="AZ52" t="s">
        <v>767</v>
      </c>
      <c r="BF52" t="s">
        <v>766</v>
      </c>
    </row>
    <row r="53" spans="5:58" ht="20.149999999999999"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2"/>
      <c r="Y53" s="493"/>
      <c r="Z53" s="240"/>
      <c r="AA53" s="240"/>
      <c r="AB53" s="240"/>
      <c r="AC53" s="240"/>
      <c r="AH53" t="s">
        <v>829</v>
      </c>
      <c r="AR53" t="s">
        <v>730</v>
      </c>
      <c r="AX53" t="s">
        <v>829</v>
      </c>
      <c r="AZ53" t="s">
        <v>769</v>
      </c>
      <c r="BF53" t="s">
        <v>768</v>
      </c>
    </row>
    <row r="54" spans="5:58" ht="29">
      <c r="E54" s="317" t="s">
        <v>30</v>
      </c>
      <c r="F54" s="326" t="s">
        <v>661</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492"/>
      <c r="Y54" s="493"/>
      <c r="Z54" s="240"/>
      <c r="AA54" s="240"/>
      <c r="AB54" s="240"/>
      <c r="AC54" s="240"/>
      <c r="AH54" t="s">
        <v>830</v>
      </c>
      <c r="AR54" t="s">
        <v>731</v>
      </c>
      <c r="AX54" t="s">
        <v>830</v>
      </c>
      <c r="AZ54" t="s">
        <v>771</v>
      </c>
      <c r="BF54" t="s">
        <v>770</v>
      </c>
    </row>
    <row r="55" spans="5:58" ht="20.149999999999999" customHeight="1">
      <c r="E55" s="486" t="s">
        <v>65</v>
      </c>
      <c r="F55" s="486"/>
      <c r="G55" s="486"/>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2"/>
      <c r="Y55" s="493"/>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49999999999999" customHeight="1">
      <c r="E56" s="92" t="s">
        <v>673</v>
      </c>
      <c r="F56" s="196" t="s">
        <v>61</v>
      </c>
      <c r="G56" s="138"/>
      <c r="H56" s="284"/>
      <c r="I56" s="284"/>
      <c r="J56" s="284"/>
      <c r="K56" s="138"/>
      <c r="L56" s="138"/>
      <c r="M56" s="139"/>
      <c r="N56" s="140"/>
      <c r="O56" s="140"/>
      <c r="P56" s="284"/>
      <c r="Q56" s="139"/>
      <c r="R56" s="284"/>
      <c r="S56" s="284"/>
      <c r="T56" s="284"/>
      <c r="U56" s="138"/>
      <c r="V56" s="140"/>
      <c r="W56" s="141"/>
      <c r="X56" s="492"/>
      <c r="Y56" s="493"/>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2"/>
      <c r="Y57" s="493"/>
      <c r="Z57" s="240"/>
      <c r="AA57" s="240"/>
      <c r="AB57" s="240"/>
      <c r="AC57" s="240"/>
      <c r="AH57" t="s">
        <v>831</v>
      </c>
      <c r="AR57" t="s">
        <v>732</v>
      </c>
      <c r="AX57" t="s">
        <v>831</v>
      </c>
      <c r="AZ57" t="s">
        <v>773</v>
      </c>
      <c r="BF57" t="s">
        <v>772</v>
      </c>
    </row>
    <row r="58" spans="5:58" ht="51.75" customHeight="1">
      <c r="E58" s="314" t="s">
        <v>28</v>
      </c>
      <c r="F58" s="312" t="s">
        <v>663</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2"/>
      <c r="Y58" s="493"/>
      <c r="Z58" s="240"/>
      <c r="AA58" s="240"/>
      <c r="AB58" s="240"/>
      <c r="AC58" s="240"/>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2"/>
      <c r="Y59" s="493"/>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2"/>
      <c r="Y60" s="493"/>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2"/>
      <c r="Y61" s="493"/>
      <c r="Z61" s="240"/>
      <c r="AA61" s="240"/>
      <c r="AB61" s="240"/>
      <c r="AC61" s="240"/>
      <c r="AH61" t="s">
        <v>834</v>
      </c>
      <c r="AR61" t="s">
        <v>736</v>
      </c>
      <c r="AX61" t="s">
        <v>834</v>
      </c>
      <c r="AZ61" t="s">
        <v>781</v>
      </c>
      <c r="BF61" t="s">
        <v>780</v>
      </c>
    </row>
    <row r="62" spans="5:58" ht="51.75" customHeight="1">
      <c r="E62" s="314" t="s">
        <v>50</v>
      </c>
      <c r="F62" s="330" t="s">
        <v>667</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2"/>
      <c r="Y62" s="493"/>
      <c r="Z62" s="240"/>
      <c r="AA62" s="240"/>
      <c r="AB62" s="240"/>
      <c r="AC62" s="240"/>
      <c r="AH62" t="s">
        <v>835</v>
      </c>
      <c r="AR62" t="s">
        <v>737</v>
      </c>
      <c r="AX62" t="s">
        <v>835</v>
      </c>
      <c r="AZ62" t="s">
        <v>783</v>
      </c>
      <c r="BF62" t="s">
        <v>782</v>
      </c>
    </row>
    <row r="63" spans="5:58" ht="51.75" customHeight="1">
      <c r="E63" s="314" t="s">
        <v>51</v>
      </c>
      <c r="F63" s="312" t="s">
        <v>650</v>
      </c>
      <c r="H63" s="240">
        <v>839</v>
      </c>
      <c r="I63" s="240">
        <v>1514040</v>
      </c>
      <c r="J63" s="240"/>
      <c r="K63" s="240"/>
      <c r="L63" s="183">
        <f t="shared" si="40"/>
        <v>1514040</v>
      </c>
      <c r="M63" s="339">
        <f>+IFERROR(IF(COUNT(L63),ROUND(L63/'Shareholding Pattern'!$L$78*100,2),""),"")</f>
        <v>9.83</v>
      </c>
      <c r="N63" s="240">
        <v>1514040</v>
      </c>
      <c r="O63" s="240"/>
      <c r="P63" s="183">
        <f t="shared" si="38"/>
        <v>1514040</v>
      </c>
      <c r="Q63" s="151">
        <f>+IFERROR(IF(COUNT(P63),ROUND(P63/'Shareholding Pattern'!$P$79*100,2),""),"")</f>
        <v>9.83</v>
      </c>
      <c r="R63" s="240"/>
      <c r="S63" s="240"/>
      <c r="T63" s="183" t="str">
        <f t="shared" si="41"/>
        <v/>
      </c>
      <c r="U63" s="180">
        <f>+IFERROR(IF(COUNT(L63,T63),ROUND(SUM(L63,T63)/SUM('Shareholding Pattern'!$L$78,'Shareholding Pattern'!$T$78)*100,2),""),"")</f>
        <v>9.83</v>
      </c>
      <c r="V63" s="240">
        <v>20040</v>
      </c>
      <c r="W63" s="157">
        <f t="shared" si="39"/>
        <v>1.32</v>
      </c>
      <c r="X63" s="492"/>
      <c r="Y63" s="493"/>
      <c r="Z63" s="240">
        <v>1514040</v>
      </c>
      <c r="AA63" s="240">
        <v>0</v>
      </c>
      <c r="AB63" s="240">
        <v>0</v>
      </c>
      <c r="AC63" s="240">
        <v>0</v>
      </c>
      <c r="AH63" t="s">
        <v>195</v>
      </c>
      <c r="AR63" t="s">
        <v>738</v>
      </c>
      <c r="AX63" t="s">
        <v>195</v>
      </c>
      <c r="AZ63" t="s">
        <v>785</v>
      </c>
      <c r="BF63" t="s">
        <v>784</v>
      </c>
    </row>
    <row r="64" spans="5:58" ht="43.5" customHeight="1">
      <c r="E64" s="314" t="s">
        <v>53</v>
      </c>
      <c r="F64" s="199" t="s">
        <v>651</v>
      </c>
      <c r="H64" s="240">
        <v>29</v>
      </c>
      <c r="I64" s="240">
        <v>2155000</v>
      </c>
      <c r="J64" s="240"/>
      <c r="K64" s="240"/>
      <c r="L64" s="183">
        <f t="shared" si="40"/>
        <v>2155000</v>
      </c>
      <c r="M64" s="339">
        <f>+IFERROR(IF(COUNT(L64),ROUND(L64/'Shareholding Pattern'!$L$78*100,2),""),"")</f>
        <v>13.99</v>
      </c>
      <c r="N64" s="240">
        <v>2155000</v>
      </c>
      <c r="O64" s="240"/>
      <c r="P64" s="183">
        <f t="shared" si="38"/>
        <v>2155000</v>
      </c>
      <c r="Q64" s="151">
        <f>+IFERROR(IF(COUNT(P64),ROUND(P64/'Shareholding Pattern'!$P$79*100,2),""),"")</f>
        <v>13.99</v>
      </c>
      <c r="R64" s="240"/>
      <c r="S64" s="240"/>
      <c r="T64" s="183" t="str">
        <f t="shared" si="41"/>
        <v/>
      </c>
      <c r="U64" s="180">
        <f>+IFERROR(IF(COUNT(L64,T64),ROUND(SUM(L64,T64)/SUM('Shareholding Pattern'!$L$78,'Shareholding Pattern'!$T$78)*100,2),""),"")</f>
        <v>13.99</v>
      </c>
      <c r="V64" s="240">
        <v>500000</v>
      </c>
      <c r="W64" s="157">
        <f t="shared" si="39"/>
        <v>23.2</v>
      </c>
      <c r="X64" s="492"/>
      <c r="Y64" s="493"/>
      <c r="Z64" s="240">
        <v>2090000</v>
      </c>
      <c r="AA64" s="240">
        <v>0</v>
      </c>
      <c r="AB64" s="240">
        <v>0</v>
      </c>
      <c r="AC64" s="240">
        <v>0</v>
      </c>
      <c r="AH64" t="s">
        <v>196</v>
      </c>
      <c r="AR64" t="s">
        <v>739</v>
      </c>
      <c r="AX64" t="s">
        <v>196</v>
      </c>
      <c r="AZ64" t="s">
        <v>787</v>
      </c>
      <c r="BF64" t="s">
        <v>786</v>
      </c>
    </row>
    <row r="65" spans="5:58" ht="43.5" customHeight="1">
      <c r="E65" s="314" t="s">
        <v>55</v>
      </c>
      <c r="F65" s="199" t="s">
        <v>668</v>
      </c>
      <c r="H65" s="240">
        <v>16</v>
      </c>
      <c r="I65" s="240">
        <v>90000</v>
      </c>
      <c r="J65" s="240"/>
      <c r="K65" s="240"/>
      <c r="L65" s="183">
        <f t="shared" si="40"/>
        <v>90000</v>
      </c>
      <c r="M65" s="339">
        <f>+IFERROR(IF(COUNT(L65),ROUND(L65/'Shareholding Pattern'!$L$78*100,2),""),"")</f>
        <v>0.57999999999999996</v>
      </c>
      <c r="N65" s="240">
        <v>90000</v>
      </c>
      <c r="O65" s="240"/>
      <c r="P65" s="183">
        <f t="shared" si="38"/>
        <v>90000</v>
      </c>
      <c r="Q65" s="151">
        <f>+IFERROR(IF(COUNT(P65),ROUND(P65/'Shareholding Pattern'!$P$79*100,2),""),"")</f>
        <v>0.57999999999999996</v>
      </c>
      <c r="R65" s="240"/>
      <c r="S65" s="240"/>
      <c r="T65" s="183" t="str">
        <f t="shared" si="41"/>
        <v/>
      </c>
      <c r="U65" s="180">
        <f>+IFERROR(IF(COUNT(L65,T65),ROUND(SUM(L65,T65)/SUM('Shareholding Pattern'!$L$78,'Shareholding Pattern'!$T$78)*100,2),""),"")</f>
        <v>0.57999999999999996</v>
      </c>
      <c r="V65" s="240">
        <v>0</v>
      </c>
      <c r="W65" s="157">
        <f t="shared" si="39"/>
        <v>0</v>
      </c>
      <c r="X65" s="492"/>
      <c r="Y65" s="493"/>
      <c r="Z65" s="240">
        <v>90000</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2"/>
      <c r="Y66" s="493"/>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2"/>
      <c r="Y67" s="493"/>
      <c r="Z67" s="240"/>
      <c r="AA67" s="240"/>
      <c r="AB67" s="240"/>
      <c r="AC67" s="240"/>
      <c r="AH67" t="s">
        <v>669</v>
      </c>
      <c r="AR67" t="s">
        <v>742</v>
      </c>
      <c r="AX67" t="s">
        <v>669</v>
      </c>
      <c r="AZ67" t="s">
        <v>793</v>
      </c>
      <c r="BF67" t="s">
        <v>792</v>
      </c>
    </row>
    <row r="68" spans="5:58" ht="39" customHeight="1">
      <c r="E68" s="314" t="s">
        <v>674</v>
      </c>
      <c r="F68" s="199" t="s">
        <v>440</v>
      </c>
      <c r="H68" s="240">
        <v>20</v>
      </c>
      <c r="I68" s="240">
        <v>822000</v>
      </c>
      <c r="J68" s="240"/>
      <c r="K68" s="240"/>
      <c r="L68" s="183">
        <f t="shared" si="40"/>
        <v>822000</v>
      </c>
      <c r="M68" s="339">
        <f>+IFERROR(IF(COUNT(L68),ROUND(L68/'Shareholding Pattern'!$L$78*100,2),""),"")</f>
        <v>5.34</v>
      </c>
      <c r="N68" s="240">
        <v>822000</v>
      </c>
      <c r="O68" s="240"/>
      <c r="P68" s="183">
        <f t="shared" si="38"/>
        <v>822000</v>
      </c>
      <c r="Q68" s="151">
        <f>+IFERROR(IF(COUNT(P68),ROUND(P68/'Shareholding Pattern'!$P$79*100,2),""),"")</f>
        <v>5.34</v>
      </c>
      <c r="R68" s="240"/>
      <c r="S68" s="240"/>
      <c r="T68" s="183" t="str">
        <f t="shared" si="41"/>
        <v/>
      </c>
      <c r="U68" s="180">
        <f>+IFERROR(IF(COUNT(L68,T68),ROUND(SUM(L68,T68)/SUM('Shareholding Pattern'!$L$78,'Shareholding Pattern'!$T$78)*100,2),""),"")</f>
        <v>5.34</v>
      </c>
      <c r="V68" s="240">
        <v>0</v>
      </c>
      <c r="W68" s="157">
        <f t="shared" si="39"/>
        <v>0</v>
      </c>
      <c r="X68" s="492"/>
      <c r="Y68" s="493"/>
      <c r="Z68" s="240">
        <v>822000</v>
      </c>
      <c r="AA68" s="240">
        <v>0</v>
      </c>
      <c r="AB68" s="240">
        <v>0</v>
      </c>
      <c r="AC68" s="240">
        <v>0</v>
      </c>
      <c r="AH68" t="s">
        <v>440</v>
      </c>
      <c r="AR68" t="s">
        <v>743</v>
      </c>
      <c r="AX68" t="s">
        <v>440</v>
      </c>
      <c r="AZ68" t="s">
        <v>795</v>
      </c>
      <c r="BF68" t="s">
        <v>794</v>
      </c>
    </row>
    <row r="69" spans="5:58" ht="20.149999999999999" customHeight="1">
      <c r="E69" s="314" t="s">
        <v>675</v>
      </c>
      <c r="F69" s="200" t="s">
        <v>33</v>
      </c>
      <c r="H69" s="240">
        <v>67</v>
      </c>
      <c r="I69" s="240">
        <v>201000</v>
      </c>
      <c r="J69" s="240"/>
      <c r="K69" s="240"/>
      <c r="L69" s="183">
        <f t="shared" si="40"/>
        <v>201000</v>
      </c>
      <c r="M69" s="339">
        <f>+IFERROR(IF(COUNT(L69),ROUND(L69/'Shareholding Pattern'!$L$78*100,2),""),"")</f>
        <v>1.31</v>
      </c>
      <c r="N69" s="240">
        <v>201000</v>
      </c>
      <c r="O69" s="240"/>
      <c r="P69" s="183">
        <f t="shared" si="38"/>
        <v>201000</v>
      </c>
      <c r="Q69" s="151">
        <f>+IFERROR(IF(COUNT(P69),ROUND(P69/'Shareholding Pattern'!$P$79*100,2),""),"")</f>
        <v>1.31</v>
      </c>
      <c r="R69" s="240"/>
      <c r="S69" s="240"/>
      <c r="T69" s="183" t="str">
        <f t="shared" si="41"/>
        <v/>
      </c>
      <c r="U69" s="180">
        <f>+IFERROR(IF(COUNT(L69,T69),ROUND(SUM(L69,T69)/SUM('Shareholding Pattern'!$L$78,'Shareholding Pattern'!$T$78)*100,2),""),"")</f>
        <v>1.31</v>
      </c>
      <c r="V69" s="240">
        <v>0</v>
      </c>
      <c r="W69" s="157">
        <f t="shared" si="39"/>
        <v>0</v>
      </c>
      <c r="X69" s="492"/>
      <c r="Y69" s="493"/>
      <c r="Z69" s="240">
        <v>201000</v>
      </c>
      <c r="AA69" s="240">
        <v>0</v>
      </c>
      <c r="AB69" s="240">
        <v>0</v>
      </c>
      <c r="AC69" s="240">
        <v>0</v>
      </c>
      <c r="AH69" t="s">
        <v>800</v>
      </c>
      <c r="AR69" t="s">
        <v>185</v>
      </c>
      <c r="AX69" t="s">
        <v>800</v>
      </c>
      <c r="AZ69" t="s">
        <v>797</v>
      </c>
      <c r="BF69" t="s">
        <v>796</v>
      </c>
    </row>
    <row r="70" spans="5:58" ht="20.149999999999999" customHeight="1">
      <c r="E70" s="486" t="s">
        <v>676</v>
      </c>
      <c r="F70" s="486"/>
      <c r="G70" s="486"/>
      <c r="H70" s="52">
        <f>+IFERROR(IF(COUNT(H57:H69),ROUND(SUM(H57:H69),0),""),"")</f>
        <v>971</v>
      </c>
      <c r="I70" s="52">
        <f>+IFERROR(IF(COUNT(I57:I69),ROUND(SUM(I57:I69),0),""),"")</f>
        <v>4782040</v>
      </c>
      <c r="J70" s="52" t="str">
        <f>+IFERROR(IF(COUNT(J57:J69),ROUND(SUM(J57:J69),0),""),"")</f>
        <v/>
      </c>
      <c r="K70" s="4" t="str">
        <f>+IFERROR(IF(COUNT(K57:K69),ROUND(SUM(K57:K69),0),""),"")</f>
        <v/>
      </c>
      <c r="L70" s="164">
        <f t="shared" ref="L70:L71" si="42">+IFERROR(IF(COUNT(I70:K70),ROUND(SUM(I70:K70),0),""),"")</f>
        <v>4782040</v>
      </c>
      <c r="M70" s="148">
        <f>+IFERROR(IF(COUNT(L70),ROUND(L70/'Shareholding Pattern'!$L$78*100,2),""),"")</f>
        <v>31.05</v>
      </c>
      <c r="N70" s="119">
        <f>+IFERROR(IF(COUNT(N57:N69),ROUND(SUM(N57:N69),0),""),"")</f>
        <v>4782040</v>
      </c>
      <c r="O70" s="119" t="str">
        <f>+IFERROR(IF(COUNT(O57:O69),ROUND(SUM(O57:O69),0),""),"")</f>
        <v/>
      </c>
      <c r="P70" s="164">
        <f t="shared" ref="P70" si="43">+IFERROR(IF(COUNT(N70:O70),ROUND(SUM(N70:O70),0),""),"")</f>
        <v>4782040</v>
      </c>
      <c r="Q70" s="152">
        <f>+IFERROR(IF(COUNT(P70),ROUND(P70/'Shareholding Pattern'!$P$79*100,2),""),"")</f>
        <v>31.05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31.05</v>
      </c>
      <c r="V70" s="119">
        <f>+IFERROR(IF(COUNT(V57:V69),ROUND(SUM(V57:V69),0),""),"")</f>
        <v>520040</v>
      </c>
      <c r="W70" s="158">
        <f t="shared" si="39"/>
        <v>10.87</v>
      </c>
      <c r="X70" s="492"/>
      <c r="Y70" s="493"/>
      <c r="Z70" s="52">
        <f>+IFERROR(IF(COUNT(Z57:Z69),ROUND(SUM(Z57:Z69),0),""),"")</f>
        <v>4717040</v>
      </c>
      <c r="AA70" s="52">
        <f t="shared" ref="AA70:AC70" si="45">+IFERROR(IF(COUNT(AA57:AA69),ROUND(SUM(AA57:AA69),0),""),"")</f>
        <v>0</v>
      </c>
      <c r="AB70" s="52">
        <f t="shared" si="45"/>
        <v>0</v>
      </c>
      <c r="AC70" s="52">
        <f t="shared" si="45"/>
        <v>0</v>
      </c>
      <c r="AR70" t="s">
        <v>186</v>
      </c>
    </row>
    <row r="71" spans="5:58" ht="20.149999999999999" customHeight="1">
      <c r="E71" s="487" t="s">
        <v>677</v>
      </c>
      <c r="F71" s="487"/>
      <c r="G71" s="487"/>
      <c r="H71" s="52">
        <f>+IFERROR(IF(COUNT(H41,H50,H55,H70),ROUND(SUM(H41,H50,H55,H70),0),""),"")</f>
        <v>973</v>
      </c>
      <c r="I71" s="52">
        <f t="shared" ref="I71:K71" si="46">+IFERROR(IF(COUNT(I41,I50,I55,I70),ROUND(SUM(I41,I50,I55,I70),0),""),"")</f>
        <v>4804040</v>
      </c>
      <c r="J71" s="52" t="str">
        <f t="shared" si="46"/>
        <v/>
      </c>
      <c r="K71" s="52" t="str">
        <f t="shared" si="46"/>
        <v/>
      </c>
      <c r="L71" s="164">
        <f t="shared" si="42"/>
        <v>4804040</v>
      </c>
      <c r="M71" s="148">
        <f>+IFERROR(IF(COUNT(L71),ROUND(L71/'Shareholding Pattern'!$L$78*100,2),""),"")</f>
        <v>31.2</v>
      </c>
      <c r="N71" s="52">
        <f t="shared" ref="N71" si="47">+IFERROR(IF(COUNT(N41,N50,N55,N70),ROUND(SUM(N41,N50,N55,N70),0),""),"")</f>
        <v>4804040</v>
      </c>
      <c r="O71" s="52" t="str">
        <f t="shared" ref="O71:P71" si="48">+IFERROR(IF(COUNT(O41,O50,O55,O70),ROUND(SUM(O41,O50,O55,O70),0),""),"")</f>
        <v/>
      </c>
      <c r="P71" s="52">
        <f t="shared" si="48"/>
        <v>4804040</v>
      </c>
      <c r="Q71" s="152">
        <f>+IFERROR(IF(COUNT(P71),ROUND(P71/'Shareholding Pattern'!$P$79*100,2),""),"")</f>
        <v>31.2</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31.2</v>
      </c>
      <c r="V71" s="52">
        <f t="shared" ref="V71" si="52">+IFERROR(IF(COUNT(V41,V50,V55,V70),ROUND(SUM(V41,V50,V55,V70),0),""),"")</f>
        <v>520040</v>
      </c>
      <c r="W71" s="158">
        <f t="shared" si="39"/>
        <v>10.83</v>
      </c>
      <c r="X71" s="494"/>
      <c r="Y71" s="495"/>
      <c r="Z71" s="52">
        <f t="shared" ref="Z71" si="53">+IFERROR(IF(COUNT(Z41,Z50,Z55,Z70),ROUND(SUM(Z41,Z50,Z55,Z70),0),""),"")</f>
        <v>4739040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1" t="s">
        <v>58</v>
      </c>
      <c r="G74" s="522"/>
      <c r="H74" s="522"/>
      <c r="I74" s="522"/>
      <c r="J74" s="522"/>
      <c r="K74" s="522"/>
      <c r="L74" s="522"/>
      <c r="M74" s="522"/>
      <c r="N74" s="522"/>
      <c r="O74" s="522"/>
      <c r="P74" s="522"/>
      <c r="Q74" s="522"/>
      <c r="R74" s="522"/>
      <c r="S74" s="522"/>
      <c r="T74" s="522"/>
      <c r="U74" s="522"/>
      <c r="V74" s="522"/>
      <c r="W74" s="522"/>
      <c r="X74" s="522"/>
      <c r="Y74" s="522"/>
      <c r="Z74" s="522"/>
      <c r="AA74" s="522"/>
      <c r="AB74" s="522"/>
      <c r="AC74" s="523"/>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499"/>
      <c r="Y75" s="500"/>
      <c r="Z75" s="240"/>
      <c r="AA75" s="465"/>
      <c r="AB75" s="466"/>
      <c r="AC75" s="467"/>
      <c r="AH75" t="s">
        <v>298</v>
      </c>
      <c r="AR75" t="s">
        <v>188</v>
      </c>
      <c r="AX75" t="s">
        <v>298</v>
      </c>
      <c r="AZ75" t="s">
        <v>333</v>
      </c>
      <c r="BF75" t="s">
        <v>322</v>
      </c>
    </row>
    <row r="76" spans="5:58" ht="46.5" customHeight="1">
      <c r="E76" s="97" t="s">
        <v>59</v>
      </c>
      <c r="F76" s="363"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1"/>
      <c r="Y76" s="502"/>
      <c r="Z76" s="240"/>
      <c r="AA76" s="465"/>
      <c r="AB76" s="466"/>
      <c r="AC76" s="467"/>
      <c r="AH76" t="s">
        <v>198</v>
      </c>
      <c r="AR76" t="s">
        <v>189</v>
      </c>
      <c r="AX76" t="s">
        <v>198</v>
      </c>
      <c r="AZ76" t="s">
        <v>836</v>
      </c>
      <c r="BF76" t="s">
        <v>837</v>
      </c>
    </row>
    <row r="77" spans="5:58" ht="31.5" customHeight="1">
      <c r="E77" s="520" t="s">
        <v>67</v>
      </c>
      <c r="F77" s="520"/>
      <c r="G77" s="520"/>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1"/>
      <c r="Y77" s="502"/>
      <c r="Z77" s="127" t="str">
        <f t="shared" si="58"/>
        <v/>
      </c>
      <c r="AA77" s="468"/>
      <c r="AB77" s="469"/>
      <c r="AC77" s="470"/>
      <c r="AR77" t="s">
        <v>190</v>
      </c>
    </row>
    <row r="78" spans="5:58" ht="26.25" customHeight="1">
      <c r="E78" s="516" t="s">
        <v>68</v>
      </c>
      <c r="F78" s="516"/>
      <c r="G78" s="516"/>
      <c r="H78" s="127">
        <f>+IFERROR(IF(COUNT(H26,H71,H76),ROUND(SUM(H26,H71,H76),0),""),"")</f>
        <v>979</v>
      </c>
      <c r="I78" s="127">
        <f>+IFERROR(IF(COUNT(I26,I71,I76),ROUND(SUM(I26,I71,I76),0),""),"")</f>
        <v>15399952</v>
      </c>
      <c r="J78" s="127" t="str">
        <f>+IFERROR(IF(COUNT(J26,J71,J76),ROUND(SUM(J26,J71,J76),0),""),"")</f>
        <v/>
      </c>
      <c r="K78" s="127" t="str">
        <f>+IFERROR(IF(COUNT(K26,K71,K76),ROUND(SUM(K26,K71,K76),0),""),"")</f>
        <v/>
      </c>
      <c r="L78" s="127">
        <f>+IFERROR(IF(COUNT(L26,L71,L76),ROUND(SUM(L26,L71,L76),0),""),"")</f>
        <v>15399952</v>
      </c>
      <c r="M78" s="150">
        <f>+IFERROR(IF(COUNT(L78),ROUND(L78/'Shareholding Pattern'!$L$78*100,2),""),0)</f>
        <v>100</v>
      </c>
      <c r="N78" s="131">
        <f>+IFERROR(IF(COUNT(N26,N71,N76),ROUND(SUM(N26,N71,N76),0),""),"")</f>
        <v>15399952</v>
      </c>
      <c r="O78" s="131" t="str">
        <f>+IFERROR(IF(COUNT(O26,O71,O76),ROUND(SUM(O26,O71,O76),0),""),"")</f>
        <v/>
      </c>
      <c r="P78" s="127">
        <f>+IFERROR(IF(COUNT(P26,P71,P76),ROUND(SUM(P26,P71,P76),0),""),"")</f>
        <v>15399952</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f>+IFERROR(IF(COUNT(V26,V71,V76),ROUND(SUM(V26,V71,V76),0),""),"")</f>
        <v>11115952</v>
      </c>
      <c r="W78" s="157">
        <f t="shared" si="57"/>
        <v>72.180000000000007</v>
      </c>
      <c r="X78" s="503"/>
      <c r="Y78" s="504"/>
      <c r="Z78" s="127">
        <f>+IFERROR(IF(COUNT(Z26,Z71,Z76),ROUND(SUM(Z26,Z71,Z76),0),""),"")</f>
        <v>15334952</v>
      </c>
      <c r="AA78" s="127">
        <f t="shared" ref="AA78:AC78" si="59">+IFERROR(IF(COUNT(AA26,AA71,AA76),ROUND(SUM(AA26,AA71,AA76),0),""),"")</f>
        <v>0</v>
      </c>
      <c r="AB78" s="127">
        <f t="shared" si="59"/>
        <v>0</v>
      </c>
      <c r="AC78" s="127">
        <f t="shared" si="59"/>
        <v>0</v>
      </c>
    </row>
    <row r="79" spans="5:58" ht="22.5" customHeight="1">
      <c r="E79" s="516" t="s">
        <v>69</v>
      </c>
      <c r="F79" s="516"/>
      <c r="G79" s="516"/>
      <c r="H79" s="127">
        <f>+IFERROR(IF(COUNT(H26,H71,H77),ROUND(SUM(H26,H71,H77),0),""),"")</f>
        <v>979</v>
      </c>
      <c r="I79" s="127">
        <f>+IFERROR(IF(COUNT(I26,I71,I77),ROUND(SUM(I26,I71,I77),0),""),"")</f>
        <v>15399952</v>
      </c>
      <c r="J79" s="127" t="str">
        <f>+IFERROR(IF(COUNT(J26,J71,J77),ROUND(SUM(J26,J71,J77),0),""),"")</f>
        <v/>
      </c>
      <c r="K79" s="127" t="str">
        <f>+IFERROR(IF(COUNT(K26,K71,K77),ROUND(SUM(K26,K71,K77),0),""),"")</f>
        <v/>
      </c>
      <c r="L79" s="127">
        <f>+IFERROR(IF(COUNT(L26,L71,L77),ROUND(SUM(L26,L71,L77),0),""),"")</f>
        <v>15399952</v>
      </c>
      <c r="M79" s="236">
        <f>+IFERROR(IF(COUNT(L78),ROUND(L78/'Shareholding Pattern'!$L$78*100,2),""),"")</f>
        <v>100</v>
      </c>
      <c r="N79" s="131">
        <f>+IFERROR(IF(COUNT(N26,N71,N77),ROUND(SUM(N26,N71,N77),0),""),"")</f>
        <v>15399952</v>
      </c>
      <c r="O79" s="131" t="str">
        <f>+IFERROR(IF(COUNT(O26,O71,O77),ROUND(SUM(O26,O71,O77),0),""),"")</f>
        <v/>
      </c>
      <c r="P79" s="127">
        <f>+IFERROR(IF(COUNT(P26,P71,P77),ROUND(SUM(P26,P71,P77),0),""),"")</f>
        <v>15399952</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f>+IFERROR(IF(COUNT(V26,V71,V77),ROUND(SUM(V26,V71,V77),0),""),"")</f>
        <v>11115952</v>
      </c>
      <c r="W79" s="157">
        <f t="shared" si="57"/>
        <v>72.180000000000007</v>
      </c>
      <c r="X79" s="127" t="str">
        <f>+IFERROR(IF(COUNT(X26,X71,X77),ROUND(SUM(X26,X71,X77),0),""),"")</f>
        <v/>
      </c>
      <c r="Y79" s="157" t="str">
        <f>+IFERROR(IF(COUNT(X79),ROUND(SUM(X79)/SUM(L79)*100,2),""),0)</f>
        <v/>
      </c>
      <c r="Z79" s="127">
        <f>+IFERROR(IF(COUNT(Z26,Z71,Z77),ROUND(SUM(Z26,Z71,Z77),0),""),"")</f>
        <v>15334952</v>
      </c>
      <c r="AA79" s="127">
        <f t="shared" ref="AA79:AC79" si="60">+IFERROR(IF(COUNT(AA26,AA71,AA77),ROUND(SUM(AA26,AA71,AA77),0),""),"")</f>
        <v>0</v>
      </c>
      <c r="AB79" s="127">
        <f t="shared" si="60"/>
        <v>0</v>
      </c>
      <c r="AC79" s="127">
        <f t="shared" si="60"/>
        <v>0</v>
      </c>
      <c r="AR79" t="s">
        <v>191</v>
      </c>
    </row>
    <row r="80" spans="5:58" ht="35.15" customHeight="1">
      <c r="E80" s="506" t="s">
        <v>165</v>
      </c>
      <c r="F80" s="507"/>
      <c r="G80" s="507"/>
      <c r="H80" s="507"/>
      <c r="I80" s="507"/>
      <c r="J80" s="507"/>
      <c r="K80" s="507"/>
      <c r="L80" s="507"/>
      <c r="M80" s="508"/>
      <c r="N80" s="511"/>
      <c r="O80" s="510"/>
      <c r="P80" s="288"/>
      <c r="Q80" s="210"/>
      <c r="R80" s="286"/>
      <c r="S80" s="286"/>
      <c r="T80" s="286"/>
      <c r="U80" s="210"/>
      <c r="V80" s="210"/>
      <c r="W80" s="210"/>
      <c r="X80" s="460"/>
      <c r="Y80" s="460"/>
      <c r="Z80" s="460"/>
      <c r="AA80" s="460"/>
      <c r="AB80" s="460"/>
      <c r="AC80" s="461"/>
    </row>
    <row r="81" spans="5:29" ht="35.15" customHeight="1">
      <c r="E81" s="506" t="s">
        <v>529</v>
      </c>
      <c r="F81" s="507"/>
      <c r="G81" s="507"/>
      <c r="H81" s="507"/>
      <c r="I81" s="507"/>
      <c r="J81" s="507"/>
      <c r="K81" s="507"/>
      <c r="L81" s="507"/>
      <c r="M81" s="508"/>
      <c r="N81" s="509"/>
      <c r="O81" s="510"/>
      <c r="P81" s="288"/>
      <c r="Q81" s="210"/>
      <c r="R81" s="286"/>
      <c r="S81" s="286"/>
      <c r="T81" s="286"/>
      <c r="U81" s="210"/>
      <c r="V81" s="210"/>
      <c r="W81" s="210"/>
      <c r="X81" s="460"/>
      <c r="Y81" s="460"/>
      <c r="Z81" s="460"/>
      <c r="AA81" s="460"/>
      <c r="AB81" s="460"/>
      <c r="AC81" s="461"/>
    </row>
    <row r="82" spans="5:29" ht="35.15" customHeight="1">
      <c r="E82" s="506" t="s">
        <v>530</v>
      </c>
      <c r="F82" s="507"/>
      <c r="G82" s="507"/>
      <c r="H82" s="507"/>
      <c r="I82" s="507"/>
      <c r="J82" s="507"/>
      <c r="K82" s="507"/>
      <c r="L82" s="507"/>
      <c r="M82" s="508"/>
      <c r="N82" s="509"/>
      <c r="O82" s="510"/>
      <c r="P82" s="288"/>
      <c r="Q82" s="210"/>
      <c r="R82" s="286"/>
      <c r="S82" s="286"/>
      <c r="T82" s="286"/>
      <c r="U82" s="210"/>
      <c r="V82" s="210"/>
      <c r="W82" s="210"/>
      <c r="X82" s="460"/>
      <c r="Y82" s="460"/>
      <c r="Z82" s="460"/>
      <c r="AA82" s="460"/>
      <c r="AB82" s="460"/>
      <c r="AC82" s="461"/>
    </row>
    <row r="83" spans="5:29" ht="35.15" customHeight="1">
      <c r="E83" s="506" t="s">
        <v>531</v>
      </c>
      <c r="F83" s="507"/>
      <c r="G83" s="507"/>
      <c r="H83" s="507"/>
      <c r="I83" s="507"/>
      <c r="J83" s="507"/>
      <c r="K83" s="507"/>
      <c r="L83" s="507"/>
      <c r="M83" s="508"/>
      <c r="N83" s="511"/>
      <c r="O83" s="510"/>
      <c r="P83" s="288"/>
      <c r="Q83" s="210"/>
      <c r="R83" s="286"/>
      <c r="S83" s="286"/>
      <c r="T83" s="286"/>
      <c r="U83" s="210"/>
      <c r="V83" s="210"/>
      <c r="W83" s="210"/>
      <c r="X83" s="460"/>
      <c r="Y83" s="460"/>
      <c r="Z83" s="460"/>
      <c r="AA83" s="460"/>
      <c r="AB83" s="460"/>
      <c r="AC83" s="461"/>
    </row>
  </sheetData>
  <sheetProtection algorithmName="SHA-512" hashValue="yazMXeUlPp+1V3Bc48zYrBJm4STXIzx6SiNqVX9sPnKzGDJe/KMEngtQKu/aZPhxpbmM9KEoXwAAK95FkjxPCg==" saltValue="errHtf4imcSGB6DodR07ug=="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U25:Y26 Q25:Q26" formula="1"/>
    <ignoredError sqref="M15:N26" unlockedFormula="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2"/>
  <sheetViews>
    <sheetView showGridLines="0" zoomScaleNormal="100" workbookViewId="0">
      <pane xSplit="3" ySplit="14" topLeftCell="E15" activePane="bottomRight" state="frozen"/>
      <selection activeCell="A7" sqref="A7"/>
      <selection pane="topRight" activeCell="D7" sqref="D7"/>
      <selection pane="bottomLeft" activeCell="A15" sqref="A15"/>
      <selection pane="bottomRight" activeCell="G19" sqref="G19"/>
    </sheetView>
  </sheetViews>
  <sheetFormatPr defaultColWidth="0" defaultRowHeight="14.5"/>
  <cols>
    <col min="1" max="1" width="2.26953125" customWidth="1"/>
    <col min="2" max="2" width="2.1796875" customWidth="1"/>
    <col min="3" max="3" width="2" customWidth="1"/>
    <col min="4" max="4" width="7.1796875" customWidth="1"/>
    <col min="5" max="5" width="42.81640625" customWidth="1"/>
    <col min="6" max="6" width="46.54296875" customWidth="1"/>
    <col min="7" max="7" width="40" customWidth="1"/>
    <col min="8" max="8" width="13.7265625" customWidth="1"/>
    <col min="9" max="10" width="20.7265625" customWidth="1"/>
    <col min="11" max="12" width="20.7265625" hidden="1" customWidth="1"/>
    <col min="13" max="15" width="20.7265625" customWidth="1"/>
    <col min="16" max="16" width="20.7265625" hidden="1" customWidth="1"/>
    <col min="17" max="18" width="20.7265625" customWidth="1"/>
    <col min="19" max="21" width="20.7265625" hidden="1" customWidth="1"/>
    <col min="22" max="29" width="20.7265625" customWidth="1"/>
    <col min="30" max="31" width="1.81640625" customWidth="1"/>
    <col min="32" max="16383" width="2.54296875" hidden="1"/>
    <col min="16384" max="16384" width="1.81640625" hidden="1"/>
  </cols>
  <sheetData>
    <row r="1" spans="4:54" hidden="1">
      <c r="I1">
        <v>3</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+IFERROR(IF(COUNT(I13:I18),ROUND(SUMIF($F$13:I18,"Category",I13:I18),0),""),"")</f>
        <v>67</v>
      </c>
      <c r="J3">
        <f ca="1">+IFERROR(IF(COUNT(J13:J18),ROUND(SUMIF($F$13:J18,"Category",J13:J18),0),""),"")</f>
        <v>201000</v>
      </c>
      <c r="K3" t="str">
        <f>+IFERROR(IF(COUNT(K13:K18),ROUND(SUMIF($F$13:K18,"Category",K13:K18),0),""),"")</f>
        <v/>
      </c>
      <c r="L3" t="str">
        <f>+IFERROR(IF(COUNT(L13:L18),ROUND(SUMIF($F$13:L18,"Category",L13:L18),0),""),"")</f>
        <v/>
      </c>
      <c r="M3">
        <f ca="1">+IFERROR(IF(COUNT(M13:M18),ROUND(SUMIF($F$13:M18,"Category",M13:M18),0),""),"")</f>
        <v>201000</v>
      </c>
      <c r="N3">
        <f ca="1">+IFERROR(IF(COUNT(N13:N18),ROUND(SUMIF($F$13:N18,"Category",N13:N18),2),""),"")</f>
        <v>1.3</v>
      </c>
      <c r="O3">
        <f ca="1">+IFERROR(IF(COUNT(O13:O18),ROUND(SUMIF($F$13:O18,"Category",O13:O18),0),""),"")</f>
        <v>201000</v>
      </c>
      <c r="P3" t="str">
        <f>+IFERROR(IF(COUNT(P13:P18),ROUND(SUMIF($F$13:P18,"Category",P13:P18),0),""),"")</f>
        <v/>
      </c>
      <c r="Q3">
        <f ca="1">+IFERROR(IF(COUNT(Q13:Q18),ROUND(SUMIF($F$13:Q18,"Category",Q13:Q18),0),""),"")</f>
        <v>201000</v>
      </c>
      <c r="R3">
        <f ca="1">+IFERROR(IF(COUNT(R13:R18),ROUND(SUMIF($F$13:R18,"Category",R13:R18),2),""),"")</f>
        <v>1.3</v>
      </c>
      <c r="S3" t="str">
        <f>+IFERROR(IF(COUNT(S13:S18),ROUND(SUMIF($F$13:S18,"Category",S13:S18),0),""),"")</f>
        <v/>
      </c>
      <c r="T3" t="str">
        <f>+IFERROR(IF(COUNT(T13:T18),ROUND(SUMIF($F$13:T18,"Category",T13:T18),0),""),"")</f>
        <v/>
      </c>
      <c r="U3" t="str">
        <f>+IFERROR(IF(COUNT(U13:U18),ROUND(SUMIF($F$13:U18,"Category",U13:U18),0),""),"")</f>
        <v/>
      </c>
      <c r="V3">
        <f ca="1">+IFERROR(IF(COUNT(V13:V18),ROUND(SUMIF($F$13:V18,"Category",V13:V18),2),""),"")</f>
        <v>1.3</v>
      </c>
      <c r="W3">
        <f ca="1">+IFERROR(IF(COUNT(W13:W18),ROUND(SUMIF($F$13:W18,"Category",W13:W18),0),""),"")</f>
        <v>0</v>
      </c>
      <c r="X3">
        <f ca="1">+IFERROR(IF(COUNT(X13:X18),ROUND(SUMIF($F$13:X18,"Category",X13:X18),2),""),"")</f>
        <v>0</v>
      </c>
      <c r="Y3">
        <f ca="1">+IFERROR(IF(COUNT(Y13:Y18),ROUND(SUMIF($F$13:Y18,"Category",Y13:Y18),0),""),"")</f>
        <v>201000</v>
      </c>
    </row>
    <row r="4" spans="4:54" hidden="1"/>
    <row r="5" spans="4:54" hidden="1"/>
    <row r="6" spans="4:54" hidden="1"/>
    <row r="9" spans="4:54" ht="29.25" customHeight="1">
      <c r="D9" s="524" t="s">
        <v>119</v>
      </c>
      <c r="E9" s="524" t="s">
        <v>34</v>
      </c>
      <c r="F9" s="524" t="s">
        <v>376</v>
      </c>
      <c r="G9" s="524" t="s">
        <v>118</v>
      </c>
      <c r="H9" s="442" t="s">
        <v>1</v>
      </c>
      <c r="I9" s="524" t="s">
        <v>368</v>
      </c>
      <c r="J9" s="442" t="s">
        <v>3</v>
      </c>
      <c r="K9" s="442" t="s">
        <v>4</v>
      </c>
      <c r="L9" s="442" t="s">
        <v>5</v>
      </c>
      <c r="M9" s="442" t="s">
        <v>6</v>
      </c>
      <c r="N9" s="442" t="s">
        <v>7</v>
      </c>
      <c r="O9" s="442" t="s">
        <v>8</v>
      </c>
      <c r="P9" s="442"/>
      <c r="Q9" s="442"/>
      <c r="R9" s="442"/>
      <c r="S9" s="442" t="s">
        <v>9</v>
      </c>
      <c r="T9" s="524" t="s">
        <v>447</v>
      </c>
      <c r="U9" s="524" t="s">
        <v>116</v>
      </c>
      <c r="V9" s="442" t="s">
        <v>89</v>
      </c>
      <c r="W9" s="442" t="s">
        <v>12</v>
      </c>
      <c r="X9" s="442"/>
      <c r="Y9" s="442" t="s">
        <v>14</v>
      </c>
      <c r="Z9" s="442" t="s">
        <v>441</v>
      </c>
      <c r="AA9" s="474" t="s">
        <v>708</v>
      </c>
      <c r="AB9" s="475"/>
      <c r="AC9" s="476"/>
      <c r="AV9" t="s">
        <v>34</v>
      </c>
    </row>
    <row r="10" spans="4:54" ht="31.5" customHeight="1">
      <c r="D10" s="459"/>
      <c r="E10" s="459"/>
      <c r="F10" s="459"/>
      <c r="G10" s="459"/>
      <c r="H10" s="442"/>
      <c r="I10" s="459"/>
      <c r="J10" s="442"/>
      <c r="K10" s="442"/>
      <c r="L10" s="442"/>
      <c r="M10" s="442"/>
      <c r="N10" s="442"/>
      <c r="O10" s="442" t="s">
        <v>15</v>
      </c>
      <c r="P10" s="442"/>
      <c r="Q10" s="442"/>
      <c r="R10" s="442" t="s">
        <v>16</v>
      </c>
      <c r="S10" s="442"/>
      <c r="T10" s="459"/>
      <c r="U10" s="459"/>
      <c r="V10" s="442"/>
      <c r="W10" s="442"/>
      <c r="X10" s="442"/>
      <c r="Y10" s="442"/>
      <c r="Z10" s="442"/>
      <c r="AA10" s="453" t="s">
        <v>709</v>
      </c>
      <c r="AB10" s="454"/>
      <c r="AC10" s="455"/>
      <c r="AV10" t="s">
        <v>379</v>
      </c>
    </row>
    <row r="11" spans="4:54" ht="43.5">
      <c r="D11" s="441"/>
      <c r="E11" s="441"/>
      <c r="F11" s="441"/>
      <c r="G11" s="441"/>
      <c r="H11" s="442"/>
      <c r="I11" s="441"/>
      <c r="J11" s="442"/>
      <c r="K11" s="442"/>
      <c r="L11" s="442"/>
      <c r="M11" s="442"/>
      <c r="N11" s="442"/>
      <c r="O11" s="27" t="s">
        <v>17</v>
      </c>
      <c r="P11" s="27" t="s">
        <v>18</v>
      </c>
      <c r="Q11" s="27" t="s">
        <v>19</v>
      </c>
      <c r="R11" s="442"/>
      <c r="S11" s="442"/>
      <c r="T11" s="441"/>
      <c r="U11" s="441"/>
      <c r="V11" s="442"/>
      <c r="W11" s="27" t="s">
        <v>20</v>
      </c>
      <c r="X11" s="27" t="s">
        <v>21</v>
      </c>
      <c r="Y11" s="442"/>
      <c r="Z11" s="442"/>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8" t="s">
        <v>347</v>
      </c>
      <c r="F15" s="368" t="s">
        <v>34</v>
      </c>
      <c r="G15" s="233"/>
      <c r="H15" s="376"/>
      <c r="I15" s="38">
        <v>4</v>
      </c>
      <c r="J15" s="38">
        <v>54000</v>
      </c>
      <c r="K15" s="38"/>
      <c r="L15" s="38"/>
      <c r="M15" s="367">
        <f>+IFERROR(IF(COUNT(J15:L15),ROUND(SUM(J15:L15),0),""),"")</f>
        <v>54000</v>
      </c>
      <c r="N15" s="187">
        <f>+IFERROR(IF(COUNT(M15),ROUND(M15/'Shareholding Pattern'!$L$78*100,2),""),"")</f>
        <v>0.35</v>
      </c>
      <c r="O15" s="38">
        <f>IF(J15="","",J15)</f>
        <v>54000</v>
      </c>
      <c r="P15" s="38"/>
      <c r="Q15" s="367">
        <f>+IFERROR(IF(COUNT(O15:P15),ROUND(SUM(O15,P15),2),""),"")</f>
        <v>54000</v>
      </c>
      <c r="R15" s="187">
        <f>+IFERROR(IF(COUNT(Q15),ROUND(Q15/('Shareholding Pattern'!$P$79)*100,2),""),"")</f>
        <v>0.35</v>
      </c>
      <c r="S15" s="38"/>
      <c r="T15" s="38"/>
      <c r="U15" s="367" t="str">
        <f>+IFERROR(IF(COUNT(S15:T15),ROUND(SUM(S15:T15),0),""),"")</f>
        <v/>
      </c>
      <c r="V15" s="186">
        <f>+IFERROR(IF(COUNT(M15,U15),ROUND(SUM(U15,M15)/SUM('Shareholding Pattern'!$L$78,'Shareholding Pattern'!$T$78)*100,2),""),"")</f>
        <v>0.35</v>
      </c>
      <c r="W15" s="38">
        <v>0</v>
      </c>
      <c r="X15" s="158">
        <f>+IFERROR(IF(COUNT(W15),ROUND(SUM(W15)/SUM(M15)*100,2),""),0)</f>
        <v>0</v>
      </c>
      <c r="Y15" s="38">
        <v>54000</v>
      </c>
      <c r="Z15" s="228"/>
      <c r="AA15" s="38">
        <v>0</v>
      </c>
      <c r="AB15" s="38">
        <v>0</v>
      </c>
      <c r="AC15" s="38">
        <v>0</v>
      </c>
    </row>
    <row r="16" spans="4:54" ht="24.75" customHeight="1">
      <c r="D16" s="74">
        <v>2</v>
      </c>
      <c r="E16" s="368" t="s">
        <v>336</v>
      </c>
      <c r="F16" s="368" t="s">
        <v>34</v>
      </c>
      <c r="G16" s="233"/>
      <c r="H16" s="376"/>
      <c r="I16" s="38">
        <v>62</v>
      </c>
      <c r="J16" s="38">
        <v>145000</v>
      </c>
      <c r="K16" s="38"/>
      <c r="L16" s="38"/>
      <c r="M16" s="367">
        <f>+IFERROR(IF(COUNT(J16:L16),ROUND(SUM(J16:L16),0),""),"")</f>
        <v>145000</v>
      </c>
      <c r="N16" s="187">
        <f>+IFERROR(IF(COUNT(M16),ROUND(M16/'Shareholding Pattern'!$L$78*100,2),""),"")</f>
        <v>0.94</v>
      </c>
      <c r="O16" s="38">
        <f>IF(J16="","",J16)</f>
        <v>145000</v>
      </c>
      <c r="P16" s="38"/>
      <c r="Q16" s="367">
        <f>+IFERROR(IF(COUNT(O16:P16),ROUND(SUM(O16,P16),2),""),"")</f>
        <v>145000</v>
      </c>
      <c r="R16" s="187">
        <f>+IFERROR(IF(COUNT(Q16),ROUND(Q16/('Shareholding Pattern'!$P$79)*100,2),""),"")</f>
        <v>0.94</v>
      </c>
      <c r="S16" s="38"/>
      <c r="T16" s="38"/>
      <c r="U16" s="367" t="str">
        <f>+IFERROR(IF(COUNT(S16:T16),ROUND(SUM(S16:T16),0),""),"")</f>
        <v/>
      </c>
      <c r="V16" s="186">
        <f>+IFERROR(IF(COUNT(M16,U16),ROUND(SUM(U16,M16)/SUM('Shareholding Pattern'!$L$78,'Shareholding Pattern'!$T$78)*100,2),""),"")</f>
        <v>0.94</v>
      </c>
      <c r="W16" s="38">
        <v>0</v>
      </c>
      <c r="X16" s="158">
        <f>+IFERROR(IF(COUNT(W16),ROUND(SUM(W16)/SUM(M16)*100,2),""),0)</f>
        <v>0</v>
      </c>
      <c r="Y16" s="38">
        <v>145000</v>
      </c>
      <c r="Z16" s="228"/>
      <c r="AA16" s="38">
        <v>0</v>
      </c>
      <c r="AB16" s="38">
        <v>0</v>
      </c>
      <c r="AC16" s="38">
        <v>0</v>
      </c>
    </row>
    <row r="17" spans="4:29" ht="24.75" customHeight="1">
      <c r="D17" s="74">
        <v>3</v>
      </c>
      <c r="E17" s="368" t="s">
        <v>335</v>
      </c>
      <c r="F17" s="368" t="s">
        <v>34</v>
      </c>
      <c r="G17" s="233"/>
      <c r="H17" s="376"/>
      <c r="I17" s="38">
        <v>1</v>
      </c>
      <c r="J17" s="38">
        <v>2000</v>
      </c>
      <c r="K17" s="38"/>
      <c r="L17" s="38"/>
      <c r="M17" s="367">
        <f>+IFERROR(IF(COUNT(J17:L17),ROUND(SUM(J17:L17),0),""),"")</f>
        <v>2000</v>
      </c>
      <c r="N17" s="187">
        <f>+IFERROR(IF(COUNT(M17),ROUND(M17/'Shareholding Pattern'!$L$78*100,2),""),"")</f>
        <v>0.01</v>
      </c>
      <c r="O17" s="38">
        <f>IF(J17="","",J17)</f>
        <v>2000</v>
      </c>
      <c r="P17" s="38"/>
      <c r="Q17" s="367">
        <f>+IFERROR(IF(COUNT(O17:P17),ROUND(SUM(O17,P17),2),""),"")</f>
        <v>2000</v>
      </c>
      <c r="R17" s="187">
        <f>+IFERROR(IF(COUNT(Q17),ROUND(Q17/('Shareholding Pattern'!$P$79)*100,2),""),"")</f>
        <v>0.01</v>
      </c>
      <c r="S17" s="38"/>
      <c r="T17" s="38"/>
      <c r="U17" s="367" t="str">
        <f>+IFERROR(IF(COUNT(S17:T17),ROUND(SUM(S17:T17),0),""),"")</f>
        <v/>
      </c>
      <c r="V17" s="186">
        <f>+IFERROR(IF(COUNT(M17,U17),ROUND(SUM(U17,M17)/SUM('Shareholding Pattern'!$L$78,'Shareholding Pattern'!$T$78)*100,2),""),"")</f>
        <v>0.01</v>
      </c>
      <c r="W17" s="38">
        <v>0</v>
      </c>
      <c r="X17" s="158">
        <f>+IFERROR(IF(COUNT(W17),ROUND(SUM(W17)/SUM(M17)*100,2),""),0)</f>
        <v>0</v>
      </c>
      <c r="Y17" s="38">
        <v>2000</v>
      </c>
      <c r="Z17" s="228"/>
      <c r="AA17" s="38">
        <v>0</v>
      </c>
      <c r="AB17" s="38">
        <v>0</v>
      </c>
      <c r="AC17" s="38">
        <v>0</v>
      </c>
    </row>
    <row r="18" spans="4:29" hidden="1">
      <c r="D18" s="34"/>
      <c r="K18" s="169"/>
      <c r="L18" s="169"/>
      <c r="O18" s="169"/>
      <c r="P18" s="169"/>
      <c r="W18" s="169"/>
      <c r="Y18" s="35"/>
      <c r="Z18" s="35"/>
      <c r="AA18" s="35"/>
      <c r="AB18" s="35"/>
      <c r="AC18" s="36"/>
    </row>
    <row r="19" spans="4:29" ht="25" customHeight="1">
      <c r="D19" s="107"/>
      <c r="E19" s="30"/>
      <c r="F19" s="30"/>
      <c r="G19" s="49" t="s">
        <v>392</v>
      </c>
      <c r="H19" s="49" t="s">
        <v>19</v>
      </c>
      <c r="I19" s="52">
        <f ca="1">+IFERROR(IF(COUNT(I13:I18),ROUND(SUMIF($F$13:I18,"Category",I13:I18),0),""),"")</f>
        <v>67</v>
      </c>
      <c r="J19" s="52">
        <f ca="1">+IFERROR(IF(COUNT(J13:J18),ROUND(SUMIF($F$13:J18,"Category",J13:J18),0),""),"")</f>
        <v>201000</v>
      </c>
      <c r="K19" s="52" t="str">
        <f>+IFERROR(IF(COUNT(K13:K18),ROUND(SUMIF($F$13:K18,"Category",K13:K18),0),""),"")</f>
        <v/>
      </c>
      <c r="L19" s="52" t="str">
        <f>+IFERROR(IF(COUNT(L13:L18),ROUND(SUMIF($F$13:L18,"Category",L13:L18),0),""),"")</f>
        <v/>
      </c>
      <c r="M19" s="52">
        <f ca="1">+IFERROR(IF(COUNT(M13:M18),ROUND(SUMIF($F$13:M18,"Category",M13:M18),0),""),"")</f>
        <v>201000</v>
      </c>
      <c r="N19" s="186">
        <f ca="1">+IFERROR(IF(COUNT(N13:N18),ROUND(SUMIF($F$13:N18,"Category",N13:N18),2),""),"")</f>
        <v>1.3</v>
      </c>
      <c r="O19" s="160">
        <f ca="1">+IFERROR(IF(COUNT(O13:O18),ROUND(SUMIF($F$13:O18,"Category",O13:O18),0),""),"")</f>
        <v>201000</v>
      </c>
      <c r="P19" s="160" t="str">
        <f>+IFERROR(IF(COUNT(P13:P18),ROUND(SUMIF($F$13:P18,"Category",P13:P18),0),""),"")</f>
        <v/>
      </c>
      <c r="Q19" s="160">
        <f ca="1">+IFERROR(IF(COUNT(Q13:Q18),ROUND(SUMIF($F$13:Q18,"Category",Q13:Q18),0),""),"")</f>
        <v>201000</v>
      </c>
      <c r="R19" s="186">
        <f ca="1">+IFERROR(IF(COUNT(R13:R18),ROUND(SUMIF($F$13:R18,"Category",R13:R18),2),""),"")</f>
        <v>1.3</v>
      </c>
      <c r="S19" s="52" t="str">
        <f>+IFERROR(IF(COUNT(S13:S18),ROUND(SUMIF($F$13:S18,"Category",S13:S18),0),""),"")</f>
        <v/>
      </c>
      <c r="T19" s="52" t="str">
        <f>+IFERROR(IF(COUNT(T13:T18),ROUND(SUMIF($F$13:T18,"Category",T13:T18),0),""),"")</f>
        <v/>
      </c>
      <c r="U19" s="52" t="str">
        <f>+IFERROR(IF(COUNT(U13:U18),ROUND(SUMIF($F$13:U18,"Category",U13:U18),0),""),"")</f>
        <v/>
      </c>
      <c r="V19" s="186">
        <f ca="1">+IFERROR(IF(COUNT(V13:V18),ROUND(SUMIF($F$13:V18,"Category",V13:V18),2),""),"")</f>
        <v>1.3</v>
      </c>
      <c r="W19" s="52">
        <f ca="1">+IFERROR(IF(COUNT(W13:W18),ROUND(SUMIF($F$13:W18,"Category",W13:W18),0),""),"")</f>
        <v>0</v>
      </c>
      <c r="X19" s="186">
        <f ca="1">+IFERROR(IF(COUNT(W19),ROUND(SUM(W19)/SUM(M19)*100,2),""),0)</f>
        <v>0</v>
      </c>
      <c r="Y19" s="52">
        <f ca="1">+IFERROR(IF(COUNT(Y13:Y18),ROUND(SUMIF($F$13:Y18,"Category",Y13:Y18),0),""),"")</f>
        <v>201000</v>
      </c>
      <c r="Z19" s="337"/>
      <c r="AA19" s="52">
        <f ca="1">+IFERROR(IF(COUNT(AA13:AA18),ROUND(SUMIF($F$13:AA18,"Category",AA13:AA18),0),""),"")</f>
        <v>0</v>
      </c>
      <c r="AB19" s="52">
        <f ca="1">+IFERROR(IF(COUNT(AB13:AB18),ROUND(SUMIF($F$13:AB18,"Category",AB13:AB18),0),""),"")</f>
        <v>0</v>
      </c>
      <c r="AC19" s="52">
        <f ca="1">+IFERROR(IF(COUNT(AC13:AC18),ROUND(SUMIF($F$13:AC18,"Category",AC13:AC18),0),""),"")</f>
        <v>0</v>
      </c>
    </row>
    <row r="22" spans="4:29">
      <c r="G22" s="17"/>
    </row>
  </sheetData>
  <sheetProtection algorithmName="SHA-512" hashValue="/h7vZuicSUmr0t2c+AzavtWfRvg/jTs4lJuN/sIRl71Y2c6bpb6vrC/aaZ2HqiUGtvmhbEO4SCZ6lzzWyVvteQ==" saltValue="6CLrKLaJxs5i63GYXnZDog=="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Y17" xr:uid="{00000000-0002-0000-3100-000000000000}">
      <formula1>M13</formula1>
    </dataValidation>
    <dataValidation type="whole" operator="lessThanOrEqual" allowBlank="1" showInputMessage="1" showErrorMessage="1" sqref="W13 W15:W17" xr:uid="{00000000-0002-0000-3100-000001000000}">
      <formula1>J13</formula1>
    </dataValidation>
    <dataValidation type="whole" operator="greaterThanOrEqual" allowBlank="1" showInputMessage="1" showErrorMessage="1" sqref="O13:P13 J13:L13 S13:T13 S15:T17 O15:P17 J15:L17" xr:uid="{00000000-0002-0000-3100-000002000000}">
      <formula1>0</formula1>
    </dataValidation>
    <dataValidation type="textLength" operator="equal" allowBlank="1" showInputMessage="1" showErrorMessage="1" prompt="[A-Z][A-Z][A-Z][A-Z][A-Z][0-9][0-9][0-9][0-9][A-Z]_x000a__x000a_In absence of PAN write : ZZZZZ9999Z" sqref="H13 H15:H17" xr:uid="{00000000-0002-0000-3100-000003000000}">
      <formula1>10</formula1>
    </dataValidation>
    <dataValidation type="list" allowBlank="1" showInputMessage="1" showErrorMessage="1" sqref="F13 F15:F17" xr:uid="{00000000-0002-0000-3100-000004000000}">
      <formula1>$AV$9:$AV$10</formula1>
    </dataValidation>
    <dataValidation type="list" allowBlank="1" showInputMessage="1" showErrorMessage="1" sqref="E13 E15:E17" xr:uid="{00000000-0002-0000-3100-000005000000}">
      <formula1>$AE$1:$BB$1</formula1>
    </dataValidation>
    <dataValidation type="whole" operator="greaterThan" allowBlank="1" showInputMessage="1" showErrorMessage="1" sqref="I13 I15:I17"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AA17"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AB17"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AC17" xr:uid="{00000000-0002-0000-3100-000009000000}">
      <formula1>M13</formula1>
    </dataValidation>
  </dataValidations>
  <hyperlinks>
    <hyperlink ref="H19" location="'Shareholding Pattern'!F48" display="Total" xr:uid="{00000000-0004-0000-3100-000000000000}"/>
    <hyperlink ref="G19"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6" r:id="rId4" name="Button 6">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51207" r:id="rId5" name="Button 7">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51208" r:id="rId6" name="Button 8">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F10" sqref="F10"/>
    </sheetView>
  </sheetViews>
  <sheetFormatPr defaultColWidth="0" defaultRowHeight="14.5"/>
  <cols>
    <col min="1" max="2" width="2.7265625" hidden="1" customWidth="1"/>
    <col min="3" max="3" width="2.7265625" customWidth="1"/>
    <col min="4" max="4" width="72.1796875" customWidth="1"/>
    <col min="5" max="5" width="24.1796875" customWidth="1"/>
    <col min="6" max="6" width="18.1796875" customWidth="1"/>
    <col min="7" max="7" width="20.7265625" customWidth="1"/>
    <col min="8" max="8" width="4" customWidth="1"/>
    <col min="9" max="10" width="1" hidden="1"/>
    <col min="11" max="14" width="2.7265625" hidden="1"/>
    <col min="15" max="16383" width="10.179687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36" t="s">
        <v>842</v>
      </c>
      <c r="E8" s="537"/>
      <c r="F8" s="538"/>
      <c r="G8" s="360"/>
    </row>
    <row r="9" spans="4:14" ht="15.5">
      <c r="D9" s="344" t="s">
        <v>107</v>
      </c>
      <c r="E9" s="344" t="s">
        <v>858</v>
      </c>
      <c r="F9" s="344" t="s">
        <v>850</v>
      </c>
      <c r="G9" s="361"/>
    </row>
    <row r="10" spans="4:14" ht="20.149999999999999" customHeight="1">
      <c r="D10" s="264" t="s">
        <v>843</v>
      </c>
      <c r="E10" s="358">
        <v>100</v>
      </c>
      <c r="F10" s="380">
        <v>0.5</v>
      </c>
      <c r="G10" s="362"/>
      <c r="K10">
        <v>0</v>
      </c>
      <c r="L10">
        <v>0</v>
      </c>
      <c r="M10">
        <v>0</v>
      </c>
      <c r="N10">
        <v>0</v>
      </c>
    </row>
    <row r="11" spans="4:14" ht="20.149999999999999" customHeight="1">
      <c r="D11" s="265" t="s">
        <v>844</v>
      </c>
      <c r="E11" s="358">
        <v>100</v>
      </c>
      <c r="F11" s="380">
        <v>3.24</v>
      </c>
      <c r="G11" s="362"/>
      <c r="K11">
        <v>0</v>
      </c>
      <c r="L11">
        <v>0</v>
      </c>
      <c r="M11">
        <v>0</v>
      </c>
      <c r="N11">
        <v>0</v>
      </c>
    </row>
    <row r="12" spans="4:14" ht="20.149999999999999" customHeight="1">
      <c r="D12" s="265" t="s">
        <v>845</v>
      </c>
      <c r="E12" s="358">
        <v>100</v>
      </c>
      <c r="F12" s="380">
        <v>5.72</v>
      </c>
      <c r="G12" s="362"/>
      <c r="K12">
        <v>0</v>
      </c>
      <c r="L12">
        <v>0</v>
      </c>
      <c r="M12">
        <v>0</v>
      </c>
      <c r="N12">
        <v>0</v>
      </c>
    </row>
    <row r="13" spans="4:14">
      <c r="D13" s="265" t="s">
        <v>846</v>
      </c>
      <c r="E13" s="358">
        <v>100</v>
      </c>
      <c r="F13" s="380">
        <v>0</v>
      </c>
      <c r="G13" s="362"/>
      <c r="K13">
        <v>0</v>
      </c>
      <c r="L13">
        <v>0</v>
      </c>
      <c r="M13">
        <v>0</v>
      </c>
      <c r="N13">
        <v>0</v>
      </c>
    </row>
    <row r="14" spans="4:14" ht="21.75" customHeight="1">
      <c r="D14" s="267" t="s">
        <v>847</v>
      </c>
      <c r="E14" s="359">
        <v>100</v>
      </c>
      <c r="F14" s="380">
        <v>0</v>
      </c>
      <c r="G14" s="362"/>
      <c r="K14">
        <v>0</v>
      </c>
      <c r="L14">
        <v>0</v>
      </c>
      <c r="M14">
        <v>0</v>
      </c>
      <c r="N14">
        <v>0</v>
      </c>
    </row>
    <row r="15" spans="4:14" ht="91.5" customHeight="1">
      <c r="D15" s="540" t="s">
        <v>857</v>
      </c>
      <c r="E15" s="541"/>
      <c r="F15" s="542"/>
    </row>
    <row r="16" spans="4:14" ht="15" customHeight="1">
      <c r="D16" s="539"/>
      <c r="E16" s="539"/>
      <c r="F16" s="69"/>
    </row>
  </sheetData>
  <sheetProtection algorithmName="SHA-512" hashValue="P01dFYeTFFHdb1ubtDzCAuq96VrIbwk4IVx9dw5MBX6EkfLVRNZb6jqNVU7e+TNIWNpGsfD22Le+1CN7Z0RZeA==" saltValue="CAIY7bCkB5TwWovDB3UT+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4.5"/>
  <cols>
    <col min="1" max="1" width="42" customWidth="1"/>
    <col min="2" max="2" width="51.54296875" customWidth="1"/>
    <col min="3" max="3" width="29.1796875" customWidth="1"/>
    <col min="4" max="4" width="15.453125" customWidth="1"/>
    <col min="5" max="5" width="22" customWidth="1"/>
    <col min="6" max="8" width="9.1796875" customWidth="1"/>
    <col min="9" max="9" width="47.453125" customWidth="1"/>
    <col min="10" max="24" width="9.1796875" customWidth="1"/>
    <col min="25" max="25" width="14" customWidth="1"/>
  </cols>
  <sheetData>
    <row r="1" spans="1:5" ht="18.5">
      <c r="A1" s="260" t="s">
        <v>455</v>
      </c>
      <c r="B1" s="260" t="s">
        <v>213</v>
      </c>
      <c r="C1" s="260" t="s">
        <v>456</v>
      </c>
      <c r="D1" s="260" t="s">
        <v>214</v>
      </c>
      <c r="E1" s="260" t="s">
        <v>552</v>
      </c>
    </row>
    <row r="2" spans="1:5" ht="18.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29">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5">
      <c r="A235" s="269" t="s">
        <v>848</v>
      </c>
      <c r="B235" s="269"/>
      <c r="C235" s="269"/>
      <c r="D235" s="269"/>
      <c r="E235" s="269"/>
    </row>
    <row r="236" spans="1:5" ht="87">
      <c r="A236" t="s">
        <v>851</v>
      </c>
      <c r="B236" t="s">
        <v>849</v>
      </c>
      <c r="C236" t="s">
        <v>247</v>
      </c>
      <c r="D236" t="s">
        <v>225</v>
      </c>
      <c r="E236" s="343" t="s">
        <v>855</v>
      </c>
    </row>
    <row r="237" spans="1:5" ht="87">
      <c r="A237" t="s">
        <v>853</v>
      </c>
      <c r="B237" t="s">
        <v>850</v>
      </c>
      <c r="C237" t="s">
        <v>247</v>
      </c>
      <c r="D237" t="s">
        <v>225</v>
      </c>
      <c r="E237" s="343" t="s">
        <v>855</v>
      </c>
    </row>
    <row r="238" spans="1:5" ht="87">
      <c r="A238" t="s">
        <v>854</v>
      </c>
      <c r="B238" t="s">
        <v>852</v>
      </c>
      <c r="C238" t="s">
        <v>247</v>
      </c>
      <c r="D238" t="s">
        <v>225</v>
      </c>
      <c r="E238" s="343"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4.5"/>
  <cols>
    <col min="1" max="1" width="2.7265625" hidden="1" customWidth="1"/>
    <col min="2" max="2" width="2.7265625" customWidth="1"/>
    <col min="3" max="3" width="7.1796875" customWidth="1"/>
    <col min="4" max="6" width="35.7265625" customWidth="1"/>
    <col min="7" max="7" width="13.7265625" customWidth="1"/>
    <col min="8" max="9" width="20.7265625" customWidth="1"/>
    <col min="10" max="11" width="20.7265625" hidden="1" customWidth="1"/>
    <col min="12" max="14" width="20.7265625" customWidth="1"/>
    <col min="15" max="15" width="20.7265625" hidden="1" customWidth="1"/>
    <col min="16" max="17" width="20.7265625" customWidth="1"/>
    <col min="18" max="20" width="20.7265625" hidden="1" customWidth="1"/>
    <col min="21" max="21" width="20.7265625" customWidth="1"/>
    <col min="22" max="23" width="20.7265625" hidden="1" customWidth="1"/>
    <col min="24" max="25" width="20.7265625" customWidth="1"/>
    <col min="26" max="26" width="2.7265625" customWidth="1"/>
    <col min="27" max="27" width="2.7265625" hidden="1" customWidth="1"/>
    <col min="28" max="16383" width="3.81640625" hidden="1"/>
    <col min="16384" max="16384" width="4.8164062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43" t="s">
        <v>122</v>
      </c>
      <c r="D9" s="524" t="s">
        <v>34</v>
      </c>
      <c r="E9" s="442" t="s">
        <v>121</v>
      </c>
      <c r="F9" s="442" t="s">
        <v>118</v>
      </c>
      <c r="G9" s="442" t="s">
        <v>1</v>
      </c>
      <c r="H9" s="442" t="s">
        <v>368</v>
      </c>
      <c r="I9" s="442" t="s">
        <v>3</v>
      </c>
      <c r="J9" s="442" t="s">
        <v>4</v>
      </c>
      <c r="K9" s="442" t="s">
        <v>5</v>
      </c>
      <c r="L9" s="442" t="s">
        <v>6</v>
      </c>
      <c r="M9" s="442" t="s">
        <v>7</v>
      </c>
      <c r="N9" s="442" t="s">
        <v>8</v>
      </c>
      <c r="O9" s="442"/>
      <c r="P9" s="442"/>
      <c r="Q9" s="442"/>
      <c r="R9" s="442" t="s">
        <v>9</v>
      </c>
      <c r="S9" s="524" t="s">
        <v>447</v>
      </c>
      <c r="T9" s="524" t="s">
        <v>116</v>
      </c>
      <c r="U9" s="442" t="s">
        <v>89</v>
      </c>
      <c r="V9" s="442" t="s">
        <v>12</v>
      </c>
      <c r="W9" s="442"/>
      <c r="X9" s="442" t="s">
        <v>14</v>
      </c>
      <c r="Y9" s="442" t="s">
        <v>441</v>
      </c>
    </row>
    <row r="10" spans="3:30" ht="31.5" customHeight="1">
      <c r="C10" s="544"/>
      <c r="D10" s="459"/>
      <c r="E10" s="442"/>
      <c r="F10" s="442"/>
      <c r="G10" s="442"/>
      <c r="H10" s="442"/>
      <c r="I10" s="442"/>
      <c r="J10" s="442"/>
      <c r="K10" s="442"/>
      <c r="L10" s="442"/>
      <c r="M10" s="442"/>
      <c r="N10" s="442" t="s">
        <v>15</v>
      </c>
      <c r="O10" s="442"/>
      <c r="P10" s="442"/>
      <c r="Q10" s="442" t="s">
        <v>16</v>
      </c>
      <c r="R10" s="442"/>
      <c r="S10" s="459"/>
      <c r="T10" s="459"/>
      <c r="U10" s="442"/>
      <c r="V10" s="442"/>
      <c r="W10" s="442"/>
      <c r="X10" s="442"/>
      <c r="Y10" s="442"/>
    </row>
    <row r="11" spans="3:30" ht="78.75" customHeight="1">
      <c r="C11" s="545"/>
      <c r="D11" s="441"/>
      <c r="E11" s="442"/>
      <c r="F11" s="442"/>
      <c r="G11" s="442"/>
      <c r="H11" s="442"/>
      <c r="I11" s="442"/>
      <c r="J11" s="442"/>
      <c r="K11" s="442"/>
      <c r="L11" s="442"/>
      <c r="M11" s="442"/>
      <c r="N11" s="27" t="s">
        <v>17</v>
      </c>
      <c r="O11" s="27" t="s">
        <v>18</v>
      </c>
      <c r="P11" s="27" t="s">
        <v>19</v>
      </c>
      <c r="Q11" s="442"/>
      <c r="R11" s="442"/>
      <c r="S11" s="441"/>
      <c r="T11" s="441"/>
      <c r="U11" s="442"/>
      <c r="V11" s="27" t="s">
        <v>20</v>
      </c>
      <c r="W11" s="27" t="s">
        <v>21</v>
      </c>
      <c r="X11" s="442"/>
      <c r="Y11" s="442"/>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49999999999999"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49999999999999"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ZCdCtZZznMT95O7iVLVmzo9ErpkfsWqHN6CUql8X/zQOVfnJuxZ90h3iC+sZ5quQSJvbEaqe0iLhvu7BM/CeCA==" saltValue="WrMvTWRRZDaetjJpRx5EAA=="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4.5"/>
  <cols>
    <col min="1" max="2" width="2.7265625" hidden="1" customWidth="1"/>
    <col min="3" max="3" width="2.7265625" customWidth="1"/>
    <col min="4" max="4" width="7.1796875" customWidth="1"/>
    <col min="5" max="5" width="35.7265625" customWidth="1"/>
    <col min="6" max="6" width="13.7265625" customWidth="1"/>
    <col min="7"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0" width="20.7265625" customWidth="1"/>
    <col min="21" max="22" width="20.7265625" hidden="1" customWidth="1"/>
    <col min="23" max="24" width="20.7265625" customWidth="1"/>
    <col min="25" max="25" width="2.7265625" customWidth="1"/>
    <col min="26" max="26" width="5.1796875" hidden="1" customWidth="1"/>
    <col min="27" max="16383" width="7.54296875" hidden="1"/>
    <col min="16384" max="16384" width="3.8164062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5" customHeight="1">
      <c r="D9" s="524" t="s">
        <v>119</v>
      </c>
      <c r="E9" s="442" t="s">
        <v>118</v>
      </c>
      <c r="F9" s="442" t="s">
        <v>1</v>
      </c>
      <c r="G9" s="442" t="s">
        <v>368</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14</v>
      </c>
      <c r="X9" s="442" t="s">
        <v>441</v>
      </c>
    </row>
    <row r="10" spans="4:30" ht="31.5" customHeight="1">
      <c r="D10" s="459"/>
      <c r="E10" s="442"/>
      <c r="F10" s="442"/>
      <c r="G10" s="442"/>
      <c r="H10" s="442"/>
      <c r="I10" s="442"/>
      <c r="J10" s="442"/>
      <c r="K10" s="442"/>
      <c r="L10" s="442"/>
      <c r="M10" s="442" t="s">
        <v>15</v>
      </c>
      <c r="N10" s="442"/>
      <c r="O10" s="442"/>
      <c r="P10" s="442" t="s">
        <v>16</v>
      </c>
      <c r="Q10" s="442"/>
      <c r="R10" s="459"/>
      <c r="S10" s="459"/>
      <c r="T10" s="442"/>
      <c r="U10" s="442"/>
      <c r="V10" s="442"/>
      <c r="W10" s="442"/>
      <c r="X10" s="442"/>
    </row>
    <row r="11" spans="4:30" ht="43.5">
      <c r="D11" s="441"/>
      <c r="E11" s="442"/>
      <c r="F11" s="442"/>
      <c r="G11" s="442"/>
      <c r="H11" s="442"/>
      <c r="I11" s="442"/>
      <c r="J11" s="442"/>
      <c r="K11" s="442"/>
      <c r="L11" s="442"/>
      <c r="M11" s="27" t="s">
        <v>17</v>
      </c>
      <c r="N11" s="27" t="s">
        <v>18</v>
      </c>
      <c r="O11" s="27" t="s">
        <v>19</v>
      </c>
      <c r="P11" s="442"/>
      <c r="Q11" s="442"/>
      <c r="R11" s="441"/>
      <c r="S11" s="441"/>
      <c r="T11" s="442"/>
      <c r="U11" s="27" t="s">
        <v>20</v>
      </c>
      <c r="V11" s="27" t="s">
        <v>21</v>
      </c>
      <c r="W11" s="442"/>
      <c r="X11" s="442"/>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49999999999999"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49999999999999"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dnfS5ajX7lM5pCtWsAtzFl63TxsrnNKHkh6SIFlykgpS4fGZMOccUkAgaVxzpXOsYB0dX+M0hUsjhajVmSm3fw==" saltValue="7+XUlI4vBuzD06cD++I9AA==" spinCount="100000"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customWidth="1"/>
    <col min="6" max="6" width="21" customWidth="1"/>
    <col min="7" max="7" width="22.453125" customWidth="1"/>
    <col min="8" max="8" width="14.54296875" customWidth="1"/>
    <col min="9" max="9" width="30.1796875" style="69" customWidth="1"/>
    <col min="10" max="10" width="2.7265625" customWidth="1"/>
    <col min="11" max="16384" width="9.179687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47" t="s">
        <v>375</v>
      </c>
      <c r="F9" s="448"/>
      <c r="G9" s="448"/>
      <c r="H9" s="448"/>
      <c r="I9" s="449"/>
      <c r="J9" s="17"/>
    </row>
    <row r="10" spans="5:10">
      <c r="E10" s="524" t="s">
        <v>119</v>
      </c>
      <c r="F10" s="524" t="s">
        <v>126</v>
      </c>
      <c r="G10" s="524" t="s">
        <v>127</v>
      </c>
      <c r="H10" s="524" t="s">
        <v>325</v>
      </c>
      <c r="I10" s="524" t="s">
        <v>326</v>
      </c>
      <c r="J10" s="17"/>
    </row>
    <row r="11" spans="5:10">
      <c r="E11" s="546"/>
      <c r="F11" s="459"/>
      <c r="G11" s="459"/>
      <c r="H11" s="459"/>
      <c r="I11" s="459"/>
      <c r="J11" s="17"/>
    </row>
    <row r="12" spans="5:10">
      <c r="E12" s="547"/>
      <c r="F12" s="441"/>
      <c r="G12" s="441"/>
      <c r="H12" s="441"/>
      <c r="I12" s="441"/>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AI3IJmAeve/TwW9oAAYx7Oj83oGtAMuZSFVC/yDtqKd2Kw8tt2aQDijQseGg/woyw+FSmruW4HGpD/fhPgjDpw==" saltValue="tT2mtgww12r0Ye2XuQw6Bg=="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E49"/>
  <sheetViews>
    <sheetView workbookViewId="0">
      <selection activeCell="I8" sqref="I8"/>
    </sheetView>
  </sheetViews>
  <sheetFormatPr defaultRowHeight="14.5"/>
  <sheetData>
    <row r="1" spans="2:5">
      <c r="B1" s="297" t="s">
        <v>863</v>
      </c>
      <c r="E1">
        <v>3</v>
      </c>
    </row>
    <row r="2" spans="2:5">
      <c r="B2" s="297" t="s">
        <v>863</v>
      </c>
    </row>
    <row r="3" spans="2:5">
      <c r="B3" s="297" t="s">
        <v>863</v>
      </c>
    </row>
    <row r="4" spans="2:5">
      <c r="B4" s="297"/>
    </row>
    <row r="5" spans="2:5">
      <c r="B5" s="297"/>
    </row>
    <row r="6" spans="2:5">
      <c r="B6" s="297"/>
    </row>
    <row r="7" spans="2:5">
      <c r="B7" s="297"/>
    </row>
    <row r="8" spans="2:5">
      <c r="B8" s="297"/>
    </row>
    <row r="9" spans="2:5">
      <c r="B9" s="297"/>
    </row>
    <row r="10" spans="2:5">
      <c r="B10" s="297"/>
    </row>
    <row r="11" spans="2:5">
      <c r="B11" s="297"/>
    </row>
    <row r="12" spans="2:5">
      <c r="B12" s="297"/>
    </row>
    <row r="13" spans="2:5">
      <c r="B13" s="297"/>
    </row>
    <row r="14" spans="2:5">
      <c r="B14" s="297"/>
    </row>
    <row r="15" spans="2:5">
      <c r="B15" s="297"/>
    </row>
    <row r="16" spans="2:5">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4.5"/>
  <cols>
    <col min="1" max="2" width="2.7265625" hidden="1" customWidth="1"/>
    <col min="3" max="3" width="2.7265625" customWidth="1"/>
    <col min="4" max="4" width="7.1796875" customWidth="1"/>
    <col min="5" max="5" width="35.7265625" style="63" customWidth="1"/>
    <col min="6" max="6" width="35.7265625" customWidth="1"/>
    <col min="7" max="7" width="17.26953125" customWidth="1"/>
    <col min="8" max="8" width="14.54296875" customWidth="1"/>
    <col min="9" max="9" width="2.7265625" customWidth="1"/>
    <col min="10" max="16384" width="9.1796875" hidden="1"/>
  </cols>
  <sheetData>
    <row r="1" spans="4:9" hidden="1">
      <c r="I1">
        <v>0</v>
      </c>
    </row>
    <row r="2" spans="4:9" hidden="1"/>
    <row r="3" spans="4:9" hidden="1"/>
    <row r="4" spans="4:9" hidden="1"/>
    <row r="5" spans="4:9" hidden="1"/>
    <row r="9" spans="4:9" ht="30" customHeight="1">
      <c r="D9" s="550" t="s">
        <v>370</v>
      </c>
      <c r="E9" s="551"/>
      <c r="F9" s="551"/>
      <c r="G9" s="551"/>
      <c r="H9" s="552"/>
    </row>
    <row r="10" spans="4:9">
      <c r="D10" s="524" t="s">
        <v>119</v>
      </c>
      <c r="E10" s="524" t="s">
        <v>546</v>
      </c>
      <c r="F10" s="524" t="s">
        <v>128</v>
      </c>
      <c r="G10" s="524" t="s">
        <v>129</v>
      </c>
      <c r="H10" s="524" t="s">
        <v>130</v>
      </c>
    </row>
    <row r="11" spans="4:9">
      <c r="D11" s="548"/>
      <c r="E11" s="548"/>
      <c r="F11" s="459"/>
      <c r="G11" s="459"/>
      <c r="H11" s="459"/>
    </row>
    <row r="12" spans="4:9">
      <c r="D12" s="549"/>
      <c r="E12" s="549"/>
      <c r="F12" s="441"/>
      <c r="G12" s="441"/>
      <c r="H12" s="441"/>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4.5"/>
  <cols>
    <col min="1" max="3" width="2.7265625" hidden="1" customWidth="1"/>
    <col min="4" max="4" width="2.7265625" customWidth="1"/>
    <col min="5" max="5" width="7.1796875" style="63" customWidth="1"/>
    <col min="6" max="6" width="33.1796875" customWidth="1"/>
    <col min="7" max="7" width="26.26953125" customWidth="1"/>
    <col min="8" max="8" width="14.54296875" customWidth="1"/>
    <col min="9" max="9" width="22.54296875" customWidth="1"/>
    <col min="10" max="10" width="2.7265625" customWidth="1"/>
    <col min="11" max="16383" width="9.1796875" hidden="1"/>
    <col min="16384" max="16384" width="3.1796875" hidden="1"/>
  </cols>
  <sheetData>
    <row r="1" spans="5:9" hidden="1">
      <c r="I1">
        <v>0</v>
      </c>
    </row>
    <row r="2" spans="5:9" hidden="1"/>
    <row r="3" spans="5:9" hidden="1"/>
    <row r="4" spans="5:9" hidden="1"/>
    <row r="5" spans="5:9" hidden="1"/>
    <row r="9" spans="5:9" ht="30" customHeight="1">
      <c r="E9" s="447" t="s">
        <v>371</v>
      </c>
      <c r="F9" s="448"/>
      <c r="G9" s="448"/>
      <c r="H9" s="448"/>
      <c r="I9" s="83"/>
    </row>
    <row r="10" spans="5:9">
      <c r="E10" s="524" t="s">
        <v>119</v>
      </c>
      <c r="F10" s="524" t="s">
        <v>126</v>
      </c>
      <c r="G10" s="524" t="s">
        <v>127</v>
      </c>
      <c r="H10" s="524" t="s">
        <v>131</v>
      </c>
      <c r="I10" s="553" t="s">
        <v>327</v>
      </c>
    </row>
    <row r="11" spans="5:9">
      <c r="E11" s="548"/>
      <c r="F11" s="459"/>
      <c r="G11" s="459"/>
      <c r="H11" s="459"/>
      <c r="I11" s="554"/>
    </row>
    <row r="12" spans="5:9">
      <c r="E12" s="549"/>
      <c r="F12" s="441"/>
      <c r="G12" s="441"/>
      <c r="H12" s="441"/>
      <c r="I12" s="555"/>
    </row>
    <row r="13" spans="5:9" hidden="1">
      <c r="E13" s="53"/>
      <c r="F13" s="13"/>
      <c r="G13" s="81"/>
      <c r="H13" s="81"/>
      <c r="I13" s="84"/>
    </row>
    <row r="14" spans="5:9" ht="24.75" customHeight="1">
      <c r="E14" s="2"/>
      <c r="F14" s="35"/>
      <c r="G14" s="35"/>
      <c r="H14" s="35"/>
      <c r="I14" s="208" t="s">
        <v>392</v>
      </c>
    </row>
  </sheetData>
  <sheetProtection algorithmName="SHA-512" hashValue="/+lv7TjTrlOyRzcZdB5MglDvCRDtneSHJZtAuPC0j1SmsRCswYy83eYyKJkWnMAEMexkKrVJlzS7qO6qdCStfQ==" saltValue="U3thY/tr09OPos3ZBwwWDw=="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22"/>
  <sheetViews>
    <sheetView showGridLines="0" topLeftCell="F7" zoomScale="85" zoomScaleNormal="85" workbookViewId="0">
      <selection activeCell="F22" sqref="F22"/>
    </sheetView>
  </sheetViews>
  <sheetFormatPr defaultColWidth="0" defaultRowHeight="14.5"/>
  <cols>
    <col min="1" max="1" width="2.453125" hidden="1" customWidth="1"/>
    <col min="2" max="2" width="2.1796875" hidden="1" customWidth="1"/>
    <col min="3" max="3" width="2" hidden="1" customWidth="1"/>
    <col min="4" max="4" width="2.54296875"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7265625" customWidth="1"/>
    <col min="29" max="16383" width="4.81640625" hidden="1"/>
  </cols>
  <sheetData>
    <row r="1" spans="5:45" hidden="1">
      <c r="I1">
        <v>6</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24" t="s">
        <v>119</v>
      </c>
      <c r="F9" s="524" t="s">
        <v>118</v>
      </c>
      <c r="G9" s="524" t="s">
        <v>1</v>
      </c>
      <c r="H9" s="524" t="s">
        <v>3</v>
      </c>
      <c r="I9" s="524" t="s">
        <v>4</v>
      </c>
      <c r="J9" s="524" t="s">
        <v>5</v>
      </c>
      <c r="K9" s="524" t="s">
        <v>6</v>
      </c>
      <c r="L9" s="524" t="s">
        <v>7</v>
      </c>
      <c r="M9" s="445" t="s">
        <v>8</v>
      </c>
      <c r="N9" s="525"/>
      <c r="O9" s="525"/>
      <c r="P9" s="446"/>
      <c r="Q9" s="524" t="s">
        <v>9</v>
      </c>
      <c r="R9" s="524" t="s">
        <v>447</v>
      </c>
      <c r="S9" s="524" t="s">
        <v>116</v>
      </c>
      <c r="T9" s="524" t="s">
        <v>125</v>
      </c>
      <c r="U9" s="512" t="s">
        <v>12</v>
      </c>
      <c r="V9" s="513"/>
      <c r="W9" s="512" t="s">
        <v>13</v>
      </c>
      <c r="X9" s="513"/>
      <c r="Y9" s="524" t="s">
        <v>14</v>
      </c>
      <c r="Z9" s="442" t="s">
        <v>441</v>
      </c>
      <c r="AA9" s="524" t="s">
        <v>459</v>
      </c>
    </row>
    <row r="10" spans="5:45" ht="31.5" customHeight="1">
      <c r="E10" s="459"/>
      <c r="F10" s="518"/>
      <c r="G10" s="459"/>
      <c r="H10" s="459"/>
      <c r="I10" s="459"/>
      <c r="J10" s="459"/>
      <c r="K10" s="459"/>
      <c r="L10" s="459"/>
      <c r="M10" s="445" t="s">
        <v>117</v>
      </c>
      <c r="N10" s="454"/>
      <c r="O10" s="455"/>
      <c r="P10" s="524" t="s">
        <v>16</v>
      </c>
      <c r="Q10" s="459"/>
      <c r="R10" s="459"/>
      <c r="S10" s="459"/>
      <c r="T10" s="459"/>
      <c r="U10" s="443"/>
      <c r="V10" s="444"/>
      <c r="W10" s="443"/>
      <c r="X10" s="444"/>
      <c r="Y10" s="459"/>
      <c r="Z10" s="442"/>
      <c r="AA10" s="459"/>
    </row>
    <row r="11" spans="5:45" ht="78.75" customHeight="1">
      <c r="E11" s="441"/>
      <c r="F11" s="519"/>
      <c r="G11" s="441"/>
      <c r="H11" s="441"/>
      <c r="I11" s="441"/>
      <c r="J11" s="441"/>
      <c r="K11" s="441"/>
      <c r="L11" s="441"/>
      <c r="M11" s="27" t="s">
        <v>123</v>
      </c>
      <c r="N11" s="27" t="s">
        <v>18</v>
      </c>
      <c r="O11" s="27" t="s">
        <v>19</v>
      </c>
      <c r="P11" s="441"/>
      <c r="Q11" s="441"/>
      <c r="R11" s="441"/>
      <c r="S11" s="441"/>
      <c r="T11" s="441"/>
      <c r="U11" s="27" t="s">
        <v>20</v>
      </c>
      <c r="V11" s="27" t="s">
        <v>21</v>
      </c>
      <c r="W11" s="27" t="s">
        <v>20</v>
      </c>
      <c r="X11" s="27" t="s">
        <v>21</v>
      </c>
      <c r="Y11" s="441"/>
      <c r="Z11" s="442"/>
      <c r="AA11" s="441"/>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IF(COUNT(H21:$Y$15006)=0,"",SUM(AC1:AC65538))</f>
        <v>6</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4" t="s">
        <v>865</v>
      </c>
      <c r="G15" s="366" t="s">
        <v>870</v>
      </c>
      <c r="H15" s="38">
        <v>138000</v>
      </c>
      <c r="I15" s="38"/>
      <c r="J15" s="38"/>
      <c r="K15" s="364">
        <f t="shared" ref="K15:K20" si="0">+IFERROR(IF(COUNT(H15:J15),ROUND(SUM(H15:J15),0),""),"")</f>
        <v>138000</v>
      </c>
      <c r="L15" s="42">
        <f>+IFERROR(IF(COUNT(K15),ROUND(K15/'Shareholding Pattern'!$L$78*100,2),""),0)</f>
        <v>0.9</v>
      </c>
      <c r="M15" s="170">
        <f t="shared" ref="M15:M20" si="1">IF(H15="","",H15)</f>
        <v>138000</v>
      </c>
      <c r="N15" s="170"/>
      <c r="O15" s="229">
        <f t="shared" ref="O15:O20" si="2">+IFERROR(IF(COUNT(M15:N15),ROUND(SUM(M15,N15),2),""),"")</f>
        <v>138000</v>
      </c>
      <c r="P15" s="42">
        <f>+IFERROR(IF(COUNT(O15),ROUND(O15/('Shareholding Pattern'!$P$79)*100,2),""),0)</f>
        <v>0.9</v>
      </c>
      <c r="Q15" s="38"/>
      <c r="R15" s="38"/>
      <c r="S15" s="364" t="str">
        <f t="shared" ref="S15:S20" si="3">+IFERROR(IF(COUNT(Q15:R15),ROUND(SUM(Q15:R15),0),""),"")</f>
        <v/>
      </c>
      <c r="T15" s="14">
        <f>+IFERROR(IF(COUNT(K15,S15),ROUND(SUM(S15,K15)/SUM('Shareholding Pattern'!$L$78,'Shareholding Pattern'!$T$78)*100,2),""),0)</f>
        <v>0.9</v>
      </c>
      <c r="U15" s="38">
        <v>138000</v>
      </c>
      <c r="V15" s="229">
        <f t="shared" ref="V15:V20" si="4">+IFERROR(IF(COUNT(U15),ROUND(SUM(U15)/SUM(K15)*100,2),""),0)</f>
        <v>100</v>
      </c>
      <c r="W15" s="38"/>
      <c r="X15" s="14" t="str">
        <f t="shared" ref="X15:X20" si="5">+IFERROR(IF(COUNT(W15),ROUND(SUM(W15)/SUM(K15)*100,2),""),0)</f>
        <v/>
      </c>
      <c r="Y15" s="38">
        <v>138000</v>
      </c>
      <c r="Z15" s="228"/>
      <c r="AA15" s="262" t="s">
        <v>462</v>
      </c>
      <c r="AB15" s="10"/>
      <c r="AC15" s="10">
        <f t="shared" ref="AC15:AC20" si="6">IF(SUM(H15:Y15)&gt;0,1,0)</f>
        <v>1</v>
      </c>
    </row>
    <row r="16" spans="5:45" ht="24.75" customHeight="1">
      <c r="E16" s="53">
        <v>2</v>
      </c>
      <c r="F16" s="374" t="s">
        <v>864</v>
      </c>
      <c r="G16" s="366" t="s">
        <v>871</v>
      </c>
      <c r="H16" s="38">
        <v>381152</v>
      </c>
      <c r="I16" s="38"/>
      <c r="J16" s="38"/>
      <c r="K16" s="364">
        <f t="shared" si="0"/>
        <v>381152</v>
      </c>
      <c r="L16" s="42">
        <f>+IFERROR(IF(COUNT(K16),ROUND(K16/'Shareholding Pattern'!$L$78*100,2),""),0)</f>
        <v>2.48</v>
      </c>
      <c r="M16" s="170">
        <f t="shared" si="1"/>
        <v>381152</v>
      </c>
      <c r="N16" s="170"/>
      <c r="O16" s="229">
        <f t="shared" si="2"/>
        <v>381152</v>
      </c>
      <c r="P16" s="42">
        <f>+IFERROR(IF(COUNT(O16),ROUND(O16/('Shareholding Pattern'!$P$79)*100,2),""),0)</f>
        <v>2.48</v>
      </c>
      <c r="Q16" s="38"/>
      <c r="R16" s="38"/>
      <c r="S16" s="364" t="str">
        <f t="shared" si="3"/>
        <v/>
      </c>
      <c r="T16" s="14">
        <f>+IFERROR(IF(COUNT(K16,S16),ROUND(SUM(S16,K16)/SUM('Shareholding Pattern'!$L$78,'Shareholding Pattern'!$T$78)*100,2),""),0)</f>
        <v>2.48</v>
      </c>
      <c r="U16" s="38">
        <v>381152</v>
      </c>
      <c r="V16" s="229">
        <f t="shared" si="4"/>
        <v>100</v>
      </c>
      <c r="W16" s="38"/>
      <c r="X16" s="14" t="str">
        <f t="shared" si="5"/>
        <v/>
      </c>
      <c r="Y16" s="38">
        <v>381152</v>
      </c>
      <c r="Z16" s="228"/>
      <c r="AA16" s="262" t="s">
        <v>462</v>
      </c>
      <c r="AB16" s="10"/>
      <c r="AC16" s="10">
        <f t="shared" si="6"/>
        <v>1</v>
      </c>
    </row>
    <row r="17" spans="5:29" ht="24.75" customHeight="1">
      <c r="E17" s="53">
        <v>3</v>
      </c>
      <c r="F17" s="374" t="s">
        <v>866</v>
      </c>
      <c r="G17" s="366" t="s">
        <v>872</v>
      </c>
      <c r="H17" s="38">
        <v>819960</v>
      </c>
      <c r="I17" s="38"/>
      <c r="J17" s="38"/>
      <c r="K17" s="364">
        <f t="shared" si="0"/>
        <v>819960</v>
      </c>
      <c r="L17" s="42">
        <f>+IFERROR(IF(COUNT(K17),ROUND(K17/'Shareholding Pattern'!$L$78*100,2),""),0)</f>
        <v>5.32</v>
      </c>
      <c r="M17" s="170">
        <f t="shared" si="1"/>
        <v>819960</v>
      </c>
      <c r="N17" s="170"/>
      <c r="O17" s="229">
        <f t="shared" si="2"/>
        <v>819960</v>
      </c>
      <c r="P17" s="42">
        <f>+IFERROR(IF(COUNT(O17),ROUND(O17/('Shareholding Pattern'!$P$79)*100,2),""),0)</f>
        <v>5.32</v>
      </c>
      <c r="Q17" s="38"/>
      <c r="R17" s="38"/>
      <c r="S17" s="364" t="str">
        <f t="shared" si="3"/>
        <v/>
      </c>
      <c r="T17" s="14">
        <f>+IFERROR(IF(COUNT(K17,S17),ROUND(SUM(S17,K17)/SUM('Shareholding Pattern'!$L$78,'Shareholding Pattern'!$T$78)*100,2),""),0)</f>
        <v>5.32</v>
      </c>
      <c r="U17" s="38">
        <v>819960</v>
      </c>
      <c r="V17" s="229">
        <f t="shared" si="4"/>
        <v>100</v>
      </c>
      <c r="W17" s="38"/>
      <c r="X17" s="14" t="str">
        <f t="shared" si="5"/>
        <v/>
      </c>
      <c r="Y17" s="38">
        <v>819960</v>
      </c>
      <c r="Z17" s="228"/>
      <c r="AA17" s="262" t="s">
        <v>462</v>
      </c>
      <c r="AB17" s="10"/>
      <c r="AC17" s="10">
        <f t="shared" si="6"/>
        <v>1</v>
      </c>
    </row>
    <row r="18" spans="5:29" ht="24.75" customHeight="1">
      <c r="E18" s="53">
        <v>4</v>
      </c>
      <c r="F18" s="374" t="s">
        <v>867</v>
      </c>
      <c r="G18" s="366" t="s">
        <v>873</v>
      </c>
      <c r="H18" s="38">
        <v>4180000</v>
      </c>
      <c r="I18" s="38"/>
      <c r="J18" s="38"/>
      <c r="K18" s="364">
        <f t="shared" si="0"/>
        <v>4180000</v>
      </c>
      <c r="L18" s="42">
        <f>+IFERROR(IF(COUNT(K18),ROUND(K18/'Shareholding Pattern'!$L$78*100,2),""),0)</f>
        <v>27.14</v>
      </c>
      <c r="M18" s="170">
        <f t="shared" si="1"/>
        <v>4180000</v>
      </c>
      <c r="N18" s="170"/>
      <c r="O18" s="229">
        <f t="shared" si="2"/>
        <v>4180000</v>
      </c>
      <c r="P18" s="42">
        <f>+IFERROR(IF(COUNT(O18),ROUND(O18/('Shareholding Pattern'!$P$79)*100,2),""),0)</f>
        <v>27.14</v>
      </c>
      <c r="Q18" s="38"/>
      <c r="R18" s="38"/>
      <c r="S18" s="364" t="str">
        <f t="shared" si="3"/>
        <v/>
      </c>
      <c r="T18" s="14">
        <f>+IFERROR(IF(COUNT(K18,S18),ROUND(SUM(S18,K18)/SUM('Shareholding Pattern'!$L$78,'Shareholding Pattern'!$T$78)*100,2),""),0)</f>
        <v>27.14</v>
      </c>
      <c r="U18" s="38">
        <v>4180000</v>
      </c>
      <c r="V18" s="229">
        <f t="shared" si="4"/>
        <v>100</v>
      </c>
      <c r="W18" s="38"/>
      <c r="X18" s="14" t="str">
        <f t="shared" si="5"/>
        <v/>
      </c>
      <c r="Y18" s="38">
        <v>4180000</v>
      </c>
      <c r="Z18" s="228"/>
      <c r="AA18" s="262" t="s">
        <v>461</v>
      </c>
      <c r="AB18" s="10"/>
      <c r="AC18" s="10">
        <f t="shared" si="6"/>
        <v>1</v>
      </c>
    </row>
    <row r="19" spans="5:29" ht="24.75" customHeight="1">
      <c r="E19" s="53">
        <v>5</v>
      </c>
      <c r="F19" s="374" t="s">
        <v>868</v>
      </c>
      <c r="G19" s="366" t="s">
        <v>874</v>
      </c>
      <c r="H19" s="38">
        <v>5000000</v>
      </c>
      <c r="I19" s="38"/>
      <c r="J19" s="38"/>
      <c r="K19" s="364">
        <f t="shared" si="0"/>
        <v>5000000</v>
      </c>
      <c r="L19" s="42">
        <f>+IFERROR(IF(COUNT(K19),ROUND(K19/'Shareholding Pattern'!$L$78*100,2),""),0)</f>
        <v>32.47</v>
      </c>
      <c r="M19" s="170">
        <f t="shared" si="1"/>
        <v>5000000</v>
      </c>
      <c r="N19" s="170"/>
      <c r="O19" s="229">
        <f t="shared" si="2"/>
        <v>5000000</v>
      </c>
      <c r="P19" s="42">
        <f>+IFERROR(IF(COUNT(O19),ROUND(O19/('Shareholding Pattern'!$P$79)*100,2),""),0)</f>
        <v>32.47</v>
      </c>
      <c r="Q19" s="38"/>
      <c r="R19" s="38"/>
      <c r="S19" s="364" t="str">
        <f t="shared" si="3"/>
        <v/>
      </c>
      <c r="T19" s="14">
        <f>+IFERROR(IF(COUNT(K19,S19),ROUND(SUM(S19,K19)/SUM('Shareholding Pattern'!$L$78,'Shareholding Pattern'!$T$78)*100,2),""),0)</f>
        <v>32.47</v>
      </c>
      <c r="U19" s="38">
        <v>5000000</v>
      </c>
      <c r="V19" s="229">
        <f t="shared" si="4"/>
        <v>100</v>
      </c>
      <c r="W19" s="38"/>
      <c r="X19" s="14" t="str">
        <f t="shared" si="5"/>
        <v/>
      </c>
      <c r="Y19" s="38">
        <v>5000000</v>
      </c>
      <c r="Z19" s="228"/>
      <c r="AA19" s="262" t="s">
        <v>461</v>
      </c>
      <c r="AB19" s="10"/>
      <c r="AC19" s="10">
        <f t="shared" si="6"/>
        <v>1</v>
      </c>
    </row>
    <row r="20" spans="5:29" ht="24.75" customHeight="1">
      <c r="E20" s="53">
        <v>6</v>
      </c>
      <c r="F20" s="374" t="s">
        <v>869</v>
      </c>
      <c r="G20" s="366" t="s">
        <v>875</v>
      </c>
      <c r="H20" s="38">
        <v>76800</v>
      </c>
      <c r="I20" s="38"/>
      <c r="J20" s="38"/>
      <c r="K20" s="364">
        <f t="shared" si="0"/>
        <v>76800</v>
      </c>
      <c r="L20" s="42">
        <f>+IFERROR(IF(COUNT(K20),ROUND(K20/'Shareholding Pattern'!$L$78*100,2),""),0)</f>
        <v>0.5</v>
      </c>
      <c r="M20" s="170">
        <f t="shared" si="1"/>
        <v>76800</v>
      </c>
      <c r="N20" s="170"/>
      <c r="O20" s="229">
        <f t="shared" si="2"/>
        <v>76800</v>
      </c>
      <c r="P20" s="42">
        <f>+IFERROR(IF(COUNT(O20),ROUND(O20/('Shareholding Pattern'!$P$79)*100,2),""),0)</f>
        <v>0.5</v>
      </c>
      <c r="Q20" s="38"/>
      <c r="R20" s="38"/>
      <c r="S20" s="364" t="str">
        <f t="shared" si="3"/>
        <v/>
      </c>
      <c r="T20" s="14">
        <f>+IFERROR(IF(COUNT(K20,S20),ROUND(SUM(S20,K20)/SUM('Shareholding Pattern'!$L$78,'Shareholding Pattern'!$T$78)*100,2),""),0)</f>
        <v>0.5</v>
      </c>
      <c r="U20" s="38">
        <v>76800</v>
      </c>
      <c r="V20" s="229">
        <f t="shared" si="4"/>
        <v>100</v>
      </c>
      <c r="W20" s="38"/>
      <c r="X20" s="14" t="str">
        <f t="shared" si="5"/>
        <v/>
      </c>
      <c r="Y20" s="38">
        <v>76800</v>
      </c>
      <c r="Z20" s="228"/>
      <c r="AA20" s="262" t="s">
        <v>462</v>
      </c>
      <c r="AB20" s="10"/>
      <c r="AC20" s="10">
        <f t="shared" si="6"/>
        <v>1</v>
      </c>
    </row>
    <row r="21" spans="5:29" ht="16.5" hidden="1" customHeight="1">
      <c r="E21" s="2"/>
      <c r="F21" s="167"/>
      <c r="G21" s="167"/>
      <c r="H21" s="167"/>
      <c r="I21" s="167"/>
      <c r="J21" s="167"/>
      <c r="K21" s="167"/>
      <c r="L21" s="167"/>
      <c r="M21" s="167"/>
      <c r="N21" s="167"/>
      <c r="O21" s="167"/>
      <c r="P21" s="167"/>
      <c r="Q21" s="167"/>
      <c r="R21" s="167"/>
      <c r="S21" s="167"/>
      <c r="T21" s="167"/>
      <c r="U21" s="167"/>
      <c r="V21" s="167"/>
      <c r="W21" s="167"/>
      <c r="X21" s="167"/>
      <c r="Y21" s="168"/>
    </row>
    <row r="22" spans="5:29" ht="20.149999999999999" customHeight="1">
      <c r="E22" s="105"/>
      <c r="F22" s="51" t="s">
        <v>392</v>
      </c>
      <c r="G22" s="51" t="s">
        <v>19</v>
      </c>
      <c r="H22" s="44">
        <f>+IFERROR(IF(COUNT(H14:H21),ROUND(SUM(H14:H21),0),""),"")</f>
        <v>10595912</v>
      </c>
      <c r="I22" s="44" t="str">
        <f>+IFERROR(IF(COUNT(I14:I21),ROUND(SUM(I14:I21),0),""),"")</f>
        <v/>
      </c>
      <c r="J22" s="44" t="str">
        <f>+IFERROR(IF(COUNT(J14:J21),ROUND(SUM(J14:J21),0),""),"")</f>
        <v/>
      </c>
      <c r="K22" s="44">
        <f>+IFERROR(IF(COUNT(K14:K21),ROUND(SUM(K14:K21),0),""),"")</f>
        <v>10595912</v>
      </c>
      <c r="L22" s="14">
        <f>+IFERROR(IF(COUNT(K22),ROUND(K22/'Shareholding Pattern'!$L$78*100,2),""),0)</f>
        <v>68.8</v>
      </c>
      <c r="M22" s="29">
        <f>+IFERROR(IF(COUNT(M14:M21),ROUND(SUM(M14:M21),0),""),"")</f>
        <v>10595912</v>
      </c>
      <c r="N22" s="29" t="str">
        <f>+IFERROR(IF(COUNT(N14:N21),ROUND(SUM(N14:N21),0),""),"")</f>
        <v/>
      </c>
      <c r="O22" s="29">
        <f>+IFERROR(IF(COUNT(O14:O21),ROUND(SUM(O14:O21),0),""),"")</f>
        <v>10595912</v>
      </c>
      <c r="P22" s="14">
        <f>+IFERROR(IF(COUNT(O22),ROUND(O22/('Shareholding Pattern'!$P$79)*100,2),""),0)</f>
        <v>68.8</v>
      </c>
      <c r="Q22" s="44" t="str">
        <f>+IFERROR(IF(COUNT(Q14:Q21),ROUND(SUM(Q14:Q21),0),""),"")</f>
        <v/>
      </c>
      <c r="R22" s="44" t="str">
        <f>+IFERROR(IF(COUNT(R14:R21),ROUND(SUM(R14:R21),0),""),"")</f>
        <v/>
      </c>
      <c r="S22" s="44" t="str">
        <f>+IFERROR(IF(COUNT(S14:S21),ROUND(SUM(S14:S21),0),""),"")</f>
        <v/>
      </c>
      <c r="T22" s="14">
        <f>+IFERROR(IF(COUNT(K22,S22),ROUND(SUM(S22,K22)/SUM('Shareholding Pattern'!$L$78,'Shareholding Pattern'!$T$78)*100,2),""),0)</f>
        <v>68.8</v>
      </c>
      <c r="U22" s="44">
        <f>+IFERROR(IF(COUNT(U14:U21),ROUND(SUM(U14:U21),0),""),"")</f>
        <v>10595912</v>
      </c>
      <c r="V22" s="14">
        <f>+IFERROR(IF(COUNT(U22),ROUND(SUM(U22)/SUM(K22)*100,2),""),0)</f>
        <v>100</v>
      </c>
      <c r="W22" s="44" t="str">
        <f>+IFERROR(IF(COUNT(W14:W21),ROUND(SUM(W14:W21),0),""),"")</f>
        <v/>
      </c>
      <c r="X22" s="14" t="str">
        <f>+IFERROR(IF(COUNT(W22),ROUND(SUM(W22)/SUM(K22)*100,2),""),0)</f>
        <v/>
      </c>
      <c r="Y22" s="44">
        <f>+IFERROR(IF(COUNT(Y14:Y21),ROUND(SUM(Y14:Y21),0),""),"")</f>
        <v>10595912</v>
      </c>
    </row>
  </sheetData>
  <sheetProtection algorithmName="SHA-512" hashValue="jb6lagQ8w6X2sb5Th4+i+V7KS/Yj5cQY1yb8jgyoSI8r+C1Se3CuP8Ku2dz8Wym0vdGgDFlsDKtCqDnABn78Mw==" saltValue="UgpFY8aYi8j8XqkR4ZPX7g=="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20" xr:uid="{00000000-0002-0000-0500-000000000000}">
      <formula1>K13</formula1>
    </dataValidation>
    <dataValidation type="whole" operator="lessThanOrEqual" allowBlank="1" showInputMessage="1" showErrorMessage="1" sqref="U13 U15:U20" xr:uid="{00000000-0002-0000-0500-000001000000}">
      <formula1>H13</formula1>
    </dataValidation>
    <dataValidation type="whole" operator="lessThanOrEqual" allowBlank="1" showInputMessage="1" showErrorMessage="1" sqref="W13 W15:W20" xr:uid="{00000000-0002-0000-0500-000002000000}">
      <formula1>H13</formula1>
    </dataValidation>
    <dataValidation type="whole" operator="greaterThanOrEqual" allowBlank="1" showInputMessage="1" showErrorMessage="1" sqref="Q13:R13 H13:J13 M13:N13 M15:N20 Q15:R20 H15:J20" xr:uid="{00000000-0002-0000-0500-000003000000}">
      <formula1>0</formula1>
    </dataValidation>
    <dataValidation type="textLength" operator="equal" allowBlank="1" showInputMessage="1" showErrorMessage="1" prompt="[A-Z][A-Z][A-Z][A-Z][A-Z][0-9][0-9][0-9][0-9][A-Z]_x000a__x000a_In absence of PAN write : ZZZZZ9999Z" sqref="G13 G15:G20" xr:uid="{00000000-0002-0000-0500-000004000000}">
      <formula1>10</formula1>
    </dataValidation>
    <dataValidation type="list" allowBlank="1" showInputMessage="1" showErrorMessage="1" sqref="AA13 AA15:AA20" xr:uid="{00000000-0002-0000-0500-000005000000}">
      <formula1>$AR$2:$AS$2</formula1>
    </dataValidation>
  </dataValidations>
  <hyperlinks>
    <hyperlink ref="G22" location="'Shareholding Pattern'!F14" display="Total" xr:uid="{00000000-0004-0000-0500-000000000000}"/>
    <hyperlink ref="F22"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69850</xdr:colOff>
                    <xdr:row>14</xdr:row>
                    <xdr:rowOff>69850</xdr:rowOff>
                  </from>
                  <to>
                    <xdr:col>25</xdr:col>
                    <xdr:colOff>1314450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69850</xdr:colOff>
                    <xdr:row>15</xdr:row>
                    <xdr:rowOff>69850</xdr:rowOff>
                  </from>
                  <to>
                    <xdr:col>25</xdr:col>
                    <xdr:colOff>1314450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69850</xdr:colOff>
                    <xdr:row>16</xdr:row>
                    <xdr:rowOff>69850</xdr:rowOff>
                  </from>
                  <to>
                    <xdr:col>25</xdr:col>
                    <xdr:colOff>1314450</xdr:colOff>
                    <xdr:row>16</xdr:row>
                    <xdr:rowOff>266700</xdr:rowOff>
                  </to>
                </anchor>
              </controlPr>
            </control>
          </mc:Choice>
        </mc:AlternateContent>
        <mc:AlternateContent xmlns:mc="http://schemas.openxmlformats.org/markup-compatibility/2006">
          <mc:Choice Requires="x14">
            <control shapeId="6148" r:id="rId7" name="Button 4">
              <controlPr defaultSize="0" print="0" autoFill="0" autoPict="0" macro="[0]!opentextblock">
                <anchor moveWithCells="1" sizeWithCells="1">
                  <from>
                    <xdr:col>25</xdr:col>
                    <xdr:colOff>69850</xdr:colOff>
                    <xdr:row>17</xdr:row>
                    <xdr:rowOff>69850</xdr:rowOff>
                  </from>
                  <to>
                    <xdr:col>25</xdr:col>
                    <xdr:colOff>1314450</xdr:colOff>
                    <xdr:row>17</xdr:row>
                    <xdr:rowOff>266700</xdr:rowOff>
                  </to>
                </anchor>
              </controlPr>
            </control>
          </mc:Choice>
        </mc:AlternateContent>
        <mc:AlternateContent xmlns:mc="http://schemas.openxmlformats.org/markup-compatibility/2006">
          <mc:Choice Requires="x14">
            <control shapeId="6149" r:id="rId8" name="Button 5">
              <controlPr defaultSize="0" print="0" autoFill="0" autoPict="0" macro="[0]!opentextblock">
                <anchor moveWithCells="1" sizeWithCells="1">
                  <from>
                    <xdr:col>25</xdr:col>
                    <xdr:colOff>69850</xdr:colOff>
                    <xdr:row>18</xdr:row>
                    <xdr:rowOff>69850</xdr:rowOff>
                  </from>
                  <to>
                    <xdr:col>25</xdr:col>
                    <xdr:colOff>1314450</xdr:colOff>
                    <xdr:row>18</xdr:row>
                    <xdr:rowOff>266700</xdr:rowOff>
                  </to>
                </anchor>
              </controlPr>
            </control>
          </mc:Choice>
        </mc:AlternateContent>
        <mc:AlternateContent xmlns:mc="http://schemas.openxmlformats.org/markup-compatibility/2006">
          <mc:Choice Requires="x14">
            <control shapeId="6150" r:id="rId9" name="Button 6">
              <controlPr defaultSize="0" print="0" autoFill="0" autoPict="0" macro="[0]!opentextblock">
                <anchor moveWithCells="1" sizeWithCells="1">
                  <from>
                    <xdr:col>25</xdr:col>
                    <xdr:colOff>69850</xdr:colOff>
                    <xdr:row>19</xdr:row>
                    <xdr:rowOff>69850</xdr:rowOff>
                  </from>
                  <to>
                    <xdr:col>25</xdr:col>
                    <xdr:colOff>1314450</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4"/>
  <sheetViews>
    <sheetView showGridLines="0" topLeftCell="D7" workbookViewId="0">
      <selection activeCell="H12" sqref="H12"/>
    </sheetView>
  </sheetViews>
  <sheetFormatPr defaultColWidth="0" defaultRowHeight="14.5"/>
  <cols>
    <col min="1" max="3" width="0" hidden="1" customWidth="1"/>
    <col min="4" max="4" width="2.7265625" customWidth="1"/>
    <col min="5" max="5" width="9.1796875" customWidth="1"/>
    <col min="6" max="6" width="14" customWidth="1"/>
    <col min="7" max="8" width="15.7265625" customWidth="1"/>
    <col min="9" max="9" width="13" hidden="1" customWidth="1"/>
    <col min="10" max="10" width="20.1796875" customWidth="1"/>
    <col min="11" max="11" width="18.1796875" customWidth="1"/>
    <col min="12" max="12" width="14" customWidth="1"/>
    <col min="13" max="14" width="15.7265625" customWidth="1"/>
    <col min="15" max="15" width="20.1796875" customWidth="1"/>
    <col min="16" max="16" width="18.1796875" customWidth="1"/>
    <col min="17" max="18" width="9.1796875" customWidth="1"/>
    <col min="19" max="19" width="18.7265625" customWidth="1"/>
    <col min="20" max="20" width="11.54296875" customWidth="1"/>
    <col min="21" max="21" width="10.453125" customWidth="1"/>
    <col min="22" max="22" width="31" customWidth="1"/>
    <col min="23" max="23" width="9.1796875" customWidth="1"/>
    <col min="24" max="27" width="0" hidden="1" customWidth="1"/>
    <col min="28" max="16384" width="9.1796875" hidden="1"/>
  </cols>
  <sheetData>
    <row r="1" spans="5:27" hidden="1">
      <c r="I1">
        <v>0</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26"/>
      <c r="G7" s="526"/>
      <c r="H7" s="526"/>
      <c r="I7" s="63"/>
      <c r="AA7" s="303" t="s">
        <v>605</v>
      </c>
    </row>
    <row r="8" spans="5:27">
      <c r="F8" s="527"/>
      <c r="G8" s="527"/>
      <c r="H8" s="527"/>
      <c r="I8" s="63"/>
      <c r="AA8" s="303" t="s">
        <v>606</v>
      </c>
    </row>
    <row r="9" spans="5:27" ht="60" customHeight="1">
      <c r="E9" s="524" t="s">
        <v>114</v>
      </c>
      <c r="F9" s="445" t="s">
        <v>588</v>
      </c>
      <c r="G9" s="525"/>
      <c r="H9" s="525"/>
      <c r="I9" s="525"/>
      <c r="J9" s="525"/>
      <c r="K9" s="446"/>
      <c r="L9" s="445" t="s">
        <v>593</v>
      </c>
      <c r="M9" s="525"/>
      <c r="N9" s="525"/>
      <c r="O9" s="525"/>
      <c r="P9" s="446"/>
      <c r="Q9" s="533" t="s">
        <v>594</v>
      </c>
      <c r="R9" s="533"/>
      <c r="S9" s="533"/>
      <c r="T9" s="533"/>
      <c r="U9" s="533"/>
      <c r="V9" s="442" t="s">
        <v>626</v>
      </c>
      <c r="AA9" s="303" t="s">
        <v>607</v>
      </c>
    </row>
    <row r="10" spans="5:27" ht="14.25" customHeight="1">
      <c r="E10" s="459"/>
      <c r="F10" s="442" t="s">
        <v>589</v>
      </c>
      <c r="G10" s="442" t="s">
        <v>590</v>
      </c>
      <c r="H10" s="529" t="s">
        <v>591</v>
      </c>
      <c r="I10" s="27"/>
      <c r="J10" s="442" t="s">
        <v>592</v>
      </c>
      <c r="K10" s="531" t="s">
        <v>612</v>
      </c>
      <c r="L10" s="442" t="s">
        <v>589</v>
      </c>
      <c r="M10" s="442" t="s">
        <v>590</v>
      </c>
      <c r="N10" s="529" t="s">
        <v>591</v>
      </c>
      <c r="O10" s="442" t="s">
        <v>592</v>
      </c>
      <c r="P10" s="531" t="s">
        <v>612</v>
      </c>
      <c r="Q10" s="442" t="s">
        <v>595</v>
      </c>
      <c r="R10" s="442"/>
      <c r="S10" s="442"/>
      <c r="T10" s="442"/>
      <c r="U10" s="442"/>
      <c r="V10" s="442"/>
      <c r="AA10" s="303" t="s">
        <v>608</v>
      </c>
    </row>
    <row r="11" spans="5:27" ht="47.25" customHeight="1">
      <c r="E11" s="441"/>
      <c r="F11" s="442"/>
      <c r="G11" s="442"/>
      <c r="H11" s="529"/>
      <c r="I11" s="27"/>
      <c r="J11" s="442"/>
      <c r="K11" s="532"/>
      <c r="L11" s="442"/>
      <c r="M11" s="442"/>
      <c r="N11" s="529"/>
      <c r="O11" s="442"/>
      <c r="P11" s="532"/>
      <c r="Q11" s="298" t="s">
        <v>596</v>
      </c>
      <c r="R11" s="298" t="s">
        <v>597</v>
      </c>
      <c r="S11" s="307" t="s">
        <v>628</v>
      </c>
      <c r="T11" s="298" t="s">
        <v>598</v>
      </c>
      <c r="U11" s="298" t="s">
        <v>629</v>
      </c>
      <c r="V11" s="442"/>
      <c r="AA11" s="303" t="s">
        <v>609</v>
      </c>
    </row>
    <row r="12" spans="5:27">
      <c r="E12" s="301"/>
      <c r="F12" s="530" t="s">
        <v>610</v>
      </c>
      <c r="G12" s="530"/>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28"/>
      <c r="G14" s="528"/>
      <c r="H14" s="528"/>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600-000000000000}">
      <formula1>$L$1:$M$1</formula1>
    </dataValidation>
    <dataValidation type="decimal" allowBlank="1" showInputMessage="1" showErrorMessage="1" prompt="Enter the value without percentage (%) symbol (.e.g. to enter 10.00%, enter it as 10.00)" sqref="Q13:S13" xr:uid="{00000000-0002-0000-0600-000001000000}">
      <formula1>0</formula1>
      <formula2>100</formula2>
    </dataValidation>
    <dataValidation type="list" allowBlank="1" showInputMessage="1" showErrorMessage="1" sqref="J13 O13"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4.5"/>
  <cols>
    <col min="1" max="1" width="2.7265625" customWidth="1"/>
    <col min="2" max="2" width="4.453125" hidden="1" customWidth="1"/>
    <col min="3" max="3" width="4" hidden="1" customWidth="1"/>
    <col min="4" max="4" width="2.72656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453125" customWidth="1"/>
    <col min="29" max="16383" width="1.8164062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124</v>
      </c>
      <c r="T9" s="442" t="s">
        <v>89</v>
      </c>
      <c r="U9" s="442" t="s">
        <v>12</v>
      </c>
      <c r="V9" s="442"/>
      <c r="W9" s="442" t="s">
        <v>13</v>
      </c>
      <c r="X9" s="442"/>
      <c r="Y9" s="442" t="s">
        <v>14</v>
      </c>
      <c r="Z9" s="442" t="s">
        <v>441</v>
      </c>
      <c r="AA9" s="524" t="s">
        <v>459</v>
      </c>
    </row>
    <row r="10" spans="5: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row>
    <row r="11" spans="5: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row>
    <row r="12" spans="5:45" s="244" customFormat="1" ht="19.5" customHeight="1">
      <c r="E12" s="8" t="s">
        <v>72</v>
      </c>
      <c r="F12" s="534" t="s">
        <v>29</v>
      </c>
      <c r="G12" s="535"/>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49999999999999"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0ptJhD0i3M2iUejU4f3LsLcYX4074RrQ+at8wCvHQDR3crhrTihILc7UCesN8L/Qe430Olr6ci5U2I5qevfJqg==" saltValue="8c/EwxXtLvLAE2MDj5IRQw=="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4.5"/>
  <cols>
    <col min="1" max="1" width="2" customWidth="1"/>
    <col min="2" max="2" width="1.54296875" hidden="1" customWidth="1"/>
    <col min="3" max="3" width="1.7265625" hidden="1" customWidth="1"/>
    <col min="4" max="4" width="2.26953125" hidden="1" customWidth="1"/>
    <col min="5" max="5" width="7.1796875" customWidth="1"/>
    <col min="6" max="6" width="35.7265625" customWidth="1"/>
    <col min="7" max="7" width="13.7265625" customWidth="1"/>
    <col min="8" max="8" width="20.7265625" customWidth="1"/>
    <col min="9" max="10" width="20.7265625" hidden="1" customWidth="1"/>
    <col min="11" max="13" width="20.7265625" customWidth="1"/>
    <col min="14" max="14" width="20.7265625" hidden="1" customWidth="1"/>
    <col min="15" max="16" width="20.7265625" customWidth="1"/>
    <col min="17" max="19" width="20.7265625" hidden="1" customWidth="1"/>
    <col min="20" max="22" width="20.7265625" customWidth="1"/>
    <col min="23" max="24" width="20.7265625" hidden="1" customWidth="1"/>
    <col min="25" max="27" width="20.7265625" customWidth="1"/>
    <col min="28" max="28" width="4.1796875" customWidth="1"/>
    <col min="29" max="16383" width="1.81640625" hidden="1"/>
    <col min="16384" max="16384" width="5.179687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24" t="s">
        <v>119</v>
      </c>
      <c r="F9" s="442" t="s">
        <v>118</v>
      </c>
      <c r="G9" s="442" t="s">
        <v>1</v>
      </c>
      <c r="H9" s="442" t="s">
        <v>3</v>
      </c>
      <c r="I9" s="442" t="s">
        <v>4</v>
      </c>
      <c r="J9" s="442" t="s">
        <v>5</v>
      </c>
      <c r="K9" s="442" t="s">
        <v>6</v>
      </c>
      <c r="L9" s="442" t="s">
        <v>7</v>
      </c>
      <c r="M9" s="442" t="s">
        <v>8</v>
      </c>
      <c r="N9" s="442"/>
      <c r="O9" s="442"/>
      <c r="P9" s="442"/>
      <c r="Q9" s="442" t="s">
        <v>9</v>
      </c>
      <c r="R9" s="524" t="s">
        <v>447</v>
      </c>
      <c r="S9" s="524" t="s">
        <v>116</v>
      </c>
      <c r="T9" s="442" t="s">
        <v>89</v>
      </c>
      <c r="U9" s="442" t="s">
        <v>12</v>
      </c>
      <c r="V9" s="442"/>
      <c r="W9" s="442" t="s">
        <v>13</v>
      </c>
      <c r="X9" s="442"/>
      <c r="Y9" s="442" t="s">
        <v>14</v>
      </c>
      <c r="Z9" s="442" t="s">
        <v>441</v>
      </c>
      <c r="AA9" s="524" t="s">
        <v>459</v>
      </c>
      <c r="AR9" t="s">
        <v>337</v>
      </c>
    </row>
    <row r="10" spans="5:45" ht="31.5" customHeight="1">
      <c r="E10" s="459"/>
      <c r="F10" s="442"/>
      <c r="G10" s="442"/>
      <c r="H10" s="442"/>
      <c r="I10" s="442"/>
      <c r="J10" s="442"/>
      <c r="K10" s="442"/>
      <c r="L10" s="442"/>
      <c r="M10" s="442" t="s">
        <v>15</v>
      </c>
      <c r="N10" s="442"/>
      <c r="O10" s="442"/>
      <c r="P10" s="442" t="s">
        <v>16</v>
      </c>
      <c r="Q10" s="442"/>
      <c r="R10" s="459"/>
      <c r="S10" s="459"/>
      <c r="T10" s="442"/>
      <c r="U10" s="442"/>
      <c r="V10" s="442"/>
      <c r="W10" s="442"/>
      <c r="X10" s="442"/>
      <c r="Y10" s="442"/>
      <c r="Z10" s="442"/>
      <c r="AA10" s="459"/>
      <c r="AR10" t="s">
        <v>338</v>
      </c>
    </row>
    <row r="11" spans="5:45" ht="78.75" customHeight="1">
      <c r="E11" s="441"/>
      <c r="F11" s="442"/>
      <c r="G11" s="442"/>
      <c r="H11" s="442"/>
      <c r="I11" s="442"/>
      <c r="J11" s="442"/>
      <c r="K11" s="442"/>
      <c r="L11" s="442"/>
      <c r="M11" s="27" t="s">
        <v>17</v>
      </c>
      <c r="N11" s="27" t="s">
        <v>18</v>
      </c>
      <c r="O11" s="27" t="s">
        <v>19</v>
      </c>
      <c r="P11" s="442"/>
      <c r="Q11" s="442"/>
      <c r="R11" s="441"/>
      <c r="S11" s="441"/>
      <c r="T11" s="442"/>
      <c r="U11" s="27" t="s">
        <v>20</v>
      </c>
      <c r="V11" s="27" t="s">
        <v>21</v>
      </c>
      <c r="W11" s="27" t="s">
        <v>20</v>
      </c>
      <c r="X11" s="27" t="s">
        <v>21</v>
      </c>
      <c r="Y11" s="442"/>
      <c r="Z11" s="442"/>
      <c r="AA11" s="441"/>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49999999999999"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kD1IdroN1nfHSCxL++7Mcc/yY8P/BjKan3Z2V2YoF8oAMaUQlZ6SX71dDs9ohoWUvx7BEoqhziNRaQC/GNEkjw==" saltValue="akV5+Cdh8KfgvG42wBazRw=="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Akshay Parmar</cp:lastModifiedBy>
  <cp:lastPrinted>2016-09-08T06:44:45Z</cp:lastPrinted>
  <dcterms:created xsi:type="dcterms:W3CDTF">2015-12-16T12:56:50Z</dcterms:created>
  <dcterms:modified xsi:type="dcterms:W3CDTF">2024-04-20T05:26:23Z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ies>
</file>